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预决算公开\政府预决算公开\2024决算政府决算公开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<sst xmlns="http://schemas.openxmlformats.org/spreadsheetml/2006/main" count="228" uniqueCount="158">
  <si>
    <t>明山区2024年一般公共预算支出表</t>
  </si>
  <si>
    <t>单位：万元</t>
  </si>
  <si>
    <t>预算科目</t>
  </si>
  <si>
    <t>2014年调整预算数</t>
  </si>
  <si>
    <t>2024年</t>
  </si>
  <si>
    <t>2015年预算数比2014年预算数</t>
  </si>
  <si>
    <t>备    注</t>
  </si>
  <si>
    <t>增减额</t>
  </si>
  <si>
    <t>增减%</t>
  </si>
  <si>
    <t>一般公共预算支出合计</t>
  </si>
  <si>
    <t>一、一般公共服务支出</t>
  </si>
  <si>
    <t>人大事务</t>
  </si>
  <si>
    <t>行政运行</t>
  </si>
  <si>
    <t>人大会议</t>
  </si>
  <si>
    <t>一般行政管理事务</t>
  </si>
  <si>
    <t>政协事务</t>
  </si>
  <si>
    <t>政府办公厅（室）及相关机构事务</t>
  </si>
  <si>
    <t>机关服务</t>
  </si>
  <si>
    <t>信访事务</t>
  </si>
  <si>
    <t>事业运行</t>
  </si>
  <si>
    <t>发展与改革事务</t>
  </si>
  <si>
    <t>统计信息事务</t>
  </si>
  <si>
    <t>专项普查活动</t>
  </si>
  <si>
    <t>财政事务</t>
  </si>
  <si>
    <t>审计事务</t>
  </si>
  <si>
    <t>审计业务</t>
  </si>
  <si>
    <t>税收事务</t>
  </si>
  <si>
    <t>其他税收事务</t>
  </si>
  <si>
    <t>纪检监察事务</t>
  </si>
  <si>
    <t>大案要案查处</t>
  </si>
  <si>
    <t>商贸事务</t>
  </si>
  <si>
    <t>招商引资</t>
  </si>
  <si>
    <t>市场监督管理事务</t>
  </si>
  <si>
    <t>民族事务</t>
  </si>
  <si>
    <t>档案事务</t>
  </si>
  <si>
    <t>民主党派及工商联事务</t>
  </si>
  <si>
    <t>群众团体事务</t>
  </si>
  <si>
    <t>党委办公厅（室）及相关机构事务</t>
  </si>
  <si>
    <t>专项业务</t>
  </si>
  <si>
    <t>组织事务</t>
  </si>
  <si>
    <t>宣传事务</t>
  </si>
  <si>
    <t>统战事务</t>
  </si>
  <si>
    <t>其他共产党事务支出</t>
  </si>
  <si>
    <t>信访业务</t>
  </si>
  <si>
    <t>二、国防支出</t>
  </si>
  <si>
    <t xml:space="preserve"> 其他国防支出</t>
  </si>
  <si>
    <t>三、公共安全支出</t>
  </si>
  <si>
    <t>司法</t>
  </si>
  <si>
    <t>基层司法业务</t>
  </si>
  <si>
    <t>法院</t>
  </si>
  <si>
    <t>公安</t>
  </si>
  <si>
    <t>四、教育支出</t>
  </si>
  <si>
    <t>教育管理事务</t>
  </si>
  <si>
    <t>普通教育</t>
  </si>
  <si>
    <t>学前教育</t>
  </si>
  <si>
    <t>小学教育</t>
  </si>
  <si>
    <t>初中教育</t>
  </si>
  <si>
    <t>其他普通教育支出</t>
  </si>
  <si>
    <t>特殊教育</t>
  </si>
  <si>
    <t>特殊学校教育</t>
  </si>
  <si>
    <t>其他教育</t>
  </si>
  <si>
    <t>其他教育支出</t>
  </si>
  <si>
    <t>五、科学技术支出</t>
  </si>
  <si>
    <t>科学技术管理事务</t>
  </si>
  <si>
    <t>六、文化体育与传媒支出</t>
  </si>
  <si>
    <t>文化</t>
  </si>
  <si>
    <t>文化和旅游管理事务</t>
  </si>
  <si>
    <t>其他文化支出</t>
  </si>
  <si>
    <t>七、社会保障和就业支出</t>
  </si>
  <si>
    <t>人力资源和社会保障管理事务</t>
  </si>
  <si>
    <t>其他人力资源和社会保障管理事务支出</t>
  </si>
  <si>
    <t>民政管理事务</t>
  </si>
  <si>
    <t>基层政权和社区建设</t>
  </si>
  <si>
    <t>其他民政管理事务支出</t>
  </si>
  <si>
    <t>行政事业单位养老支出</t>
  </si>
  <si>
    <t>行政单位离退休</t>
  </si>
  <si>
    <t>事业单位离退休</t>
  </si>
  <si>
    <t>机关事业单位基本养老保险缴费支出</t>
  </si>
  <si>
    <t>机关事业单位职业年金缴费支出</t>
  </si>
  <si>
    <t>就业补助</t>
  </si>
  <si>
    <t>社会保险补贴</t>
  </si>
  <si>
    <t>抚恤</t>
  </si>
  <si>
    <t>死亡、伤残抚恤</t>
  </si>
  <si>
    <t>其他抚恤</t>
  </si>
  <si>
    <t>退役安置</t>
  </si>
  <si>
    <t>其他退役安置</t>
  </si>
  <si>
    <t>社会福利</t>
  </si>
  <si>
    <t>社会福利事业</t>
  </si>
  <si>
    <t>残疾人事业</t>
  </si>
  <si>
    <t>其他生活救助</t>
  </si>
  <si>
    <t>城市最低生活保障金支出</t>
  </si>
  <si>
    <t>农村最低生活保障金支出</t>
  </si>
  <si>
    <t>其他社会保险基金补助</t>
  </si>
  <si>
    <t>财政对工伤保险补助</t>
  </si>
  <si>
    <t>退役军人管理事务</t>
  </si>
  <si>
    <t>八、卫生健康支出</t>
  </si>
  <si>
    <t>卫生健康管理事务</t>
  </si>
  <si>
    <t>其他卫生健康管理事务支出</t>
  </si>
  <si>
    <t>基层医疗卫生机构</t>
  </si>
  <si>
    <t>其他基层医疗卫生机构支出</t>
  </si>
  <si>
    <t>公共卫生</t>
  </si>
  <si>
    <t>疾病预防控制机构</t>
  </si>
  <si>
    <t>基本公共卫生</t>
  </si>
  <si>
    <t>计划生育事务</t>
  </si>
  <si>
    <t>计划生育服务</t>
  </si>
  <si>
    <t>行政事业单位医疗</t>
  </si>
  <si>
    <t>行政单位医疗</t>
  </si>
  <si>
    <t>事业单位医疗</t>
  </si>
  <si>
    <t>财政对基本医疗保险基金的补助</t>
  </si>
  <si>
    <t>财政对城乡居民基本医疗保险基金的补助</t>
  </si>
  <si>
    <t>财政对职工基本医疗保险基金的补助</t>
  </si>
  <si>
    <t>医疗救助</t>
  </si>
  <si>
    <t>城乡医疗救助</t>
  </si>
  <si>
    <t>优抚对象医疗</t>
  </si>
  <si>
    <t>优抚对象医疗补助</t>
  </si>
  <si>
    <t>医疗保障管理事务</t>
  </si>
  <si>
    <t>老龄卫生健康事务</t>
  </si>
  <si>
    <t>九、节能环保支出</t>
  </si>
  <si>
    <t>环境保护管理事务</t>
  </si>
  <si>
    <t>自然生态保护</t>
  </si>
  <si>
    <t>十、城乡社区支出</t>
  </si>
  <si>
    <t>城乡社区管理事务</t>
  </si>
  <si>
    <t>城管执法</t>
  </si>
  <si>
    <t>其他城乡社区管理事务支出</t>
  </si>
  <si>
    <t>城乡社区公共设施</t>
  </si>
  <si>
    <t>城乡社区环境卫生</t>
  </si>
  <si>
    <t>其他城乡社区支出</t>
  </si>
  <si>
    <t>十一、农林水支出</t>
  </si>
  <si>
    <t>农业农村</t>
  </si>
  <si>
    <t>林业和草原</t>
  </si>
  <si>
    <t>其他林业和草原支出</t>
  </si>
  <si>
    <t>林业事业机构</t>
  </si>
  <si>
    <t>水利</t>
  </si>
  <si>
    <t>其他水利支出</t>
  </si>
  <si>
    <t>农村综合改革</t>
  </si>
  <si>
    <t>对村民委员会和村党支部的补助</t>
  </si>
  <si>
    <t>十二、交通运输支出</t>
  </si>
  <si>
    <t>公路水路运输</t>
  </si>
  <si>
    <t>十三、资源勘探工业信息等支出</t>
  </si>
  <si>
    <t>工业和信息产业监管</t>
  </si>
  <si>
    <t>产业发展</t>
  </si>
  <si>
    <t>国有资产监管</t>
  </si>
  <si>
    <t>支持中小企业发展</t>
  </si>
  <si>
    <t>十四、自然资源海洋气象等支出</t>
  </si>
  <si>
    <t>自然资源事务</t>
  </si>
  <si>
    <t>自然资源利用与保护</t>
  </si>
  <si>
    <t>十五、住房保障支出</t>
  </si>
  <si>
    <t>住房改革支出</t>
  </si>
  <si>
    <t>住房公积金</t>
  </si>
  <si>
    <t>十六、灾害防治及应急管理支出</t>
  </si>
  <si>
    <t>应急管理事务</t>
  </si>
  <si>
    <t>安全监管</t>
  </si>
  <si>
    <t>消防救援事务</t>
  </si>
  <si>
    <t>自然灾害防治</t>
  </si>
  <si>
    <t>十七、预备费</t>
  </si>
  <si>
    <t>十八、债务付息支出</t>
  </si>
  <si>
    <t>十九、债务发行费</t>
  </si>
  <si>
    <t>二十、其他支出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</si>
</sst>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  <numFmt numFmtId="177" formatCode="0.0_);[Red]\(0.0\)"/>
    <numFmt numFmtId="178" formatCode="#,##0_ "/>
    <numFmt numFmtId="179" formatCode="#,##0.0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黑体"/>
      <family val="3"/>
      <charset val="134"/>
    </font>
    <font>
      <sz val="11"/>
      <name val="Geneva"/>
      <family val="2"/>
      <charset val="0"/>
    </font>
    <font>
      <sz val="21"/>
      <name val="黑体"/>
      <family val="3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1"/>
      <name val="黑体"/>
      <family val="3"/>
      <charset val="134"/>
    </font>
    <font>
      <b/>
      <sz val="10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6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7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8" fillId="0" borderId="0">
      <alignment vertical="center"/>
    </xf>
    <xf numFmtId="0" fontId="19" fillId="3" borderId="9">
      <alignment vertical="center"/>
    </xf>
    <xf numFmtId="0" fontId="20" fillId="4" borderId="10">
      <alignment vertical="center"/>
    </xf>
    <xf numFmtId="0" fontId="21" fillId="4" borderId="9">
      <alignment vertical="center"/>
    </xf>
    <xf numFmtId="0" fontId="22" fillId="5" borderId="11">
      <alignment vertical="center"/>
    </xf>
    <xf numFmtId="0" fontId="23" fillId="0" borderId="12">
      <alignment vertical="center"/>
    </xf>
    <xf numFmtId="0" fontId="24" fillId="0" borderId="13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50" applyFont="1" applyFill="1">
      <alignment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0" fontId="1" fillId="0" borderId="0" xfId="0" applyNumberFormat="1" applyFont="1" applyFill="1" applyBorder="1" applyAlignment="1"/>
    <xf numFmtId="0" fontId="1" fillId="0" borderId="0" xfId="0" applyFont="1" applyFill="1" applyBorder="1" applyAlignment="1"/>
    <xf numFmtId="176" fontId="5" fillId="0" borderId="0" xfId="1" applyNumberFormat="1" applyFont="1" applyFill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177" fontId="6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4" xfId="50" applyFont="1" applyFill="1" applyBorder="1" applyAlignment="1">
      <alignment horizontal="center" vertical="center"/>
    </xf>
    <xf numFmtId="49" fontId="8" fillId="0" borderId="5" xfId="3" applyNumberFormat="1" applyFont="1" applyFill="1" applyBorder="1" applyAlignment="1" applyProtection="1">
      <alignment horizontal="left" vertical="center"/>
    </xf>
    <xf numFmtId="178" fontId="8" fillId="0" borderId="5" xfId="49" applyNumberFormat="1" applyFont="1" applyFill="1" applyBorder="1" applyAlignment="1">
      <alignment vertical="center"/>
    </xf>
    <xf numFmtId="178" fontId="3" fillId="0" borderId="5" xfId="49" applyNumberFormat="1" applyFont="1" applyFill="1" applyBorder="1" applyAlignment="1">
      <alignment vertical="center"/>
    </xf>
    <xf numFmtId="179" fontId="3" fillId="0" borderId="2" xfId="49" applyNumberFormat="1" applyFont="1" applyFill="1" applyBorder="1" applyAlignment="1">
      <alignment vertical="center"/>
    </xf>
    <xf numFmtId="0" fontId="3" fillId="0" borderId="5" xfId="0" applyFont="1" applyFill="1" applyBorder="1" applyAlignment="1"/>
    <xf numFmtId="0" fontId="9" fillId="0" borderId="5" xfId="0" applyFont="1" applyFill="1" applyBorder="1" applyAlignment="1">
      <alignment horizontal="left" vertical="center" wrapText="1"/>
    </xf>
    <xf numFmtId="178" fontId="10" fillId="0" borderId="5" xfId="49" applyNumberFormat="1" applyFont="1" applyFill="1" applyBorder="1" applyAlignment="1">
      <alignment vertical="center"/>
    </xf>
    <xf numFmtId="178" fontId="2" fillId="0" borderId="5" xfId="49" applyNumberFormat="1" applyFont="1" applyFill="1" applyBorder="1" applyAlignment="1">
      <alignment vertical="center"/>
    </xf>
    <xf numFmtId="0" fontId="4" fillId="0" borderId="5" xfId="0" applyFont="1" applyFill="1" applyBorder="1" applyAlignment="1"/>
    <xf numFmtId="0" fontId="9" fillId="0" borderId="5" xfId="0" applyFont="1" applyFill="1" applyBorder="1" applyAlignment="1">
      <alignment horizontal="left" vertical="center" wrapText="1" indent="1"/>
    </xf>
    <xf numFmtId="0" fontId="6" fillId="0" borderId="5" xfId="0" applyFont="1" applyFill="1" applyBorder="1" applyAlignment="1">
      <alignment horizontal="left" vertical="center" wrapText="1" indent="2"/>
    </xf>
    <xf numFmtId="0" fontId="6" fillId="0" borderId="5" xfId="0" applyNumberFormat="1" applyFont="1" applyFill="1" applyBorder="1" applyAlignment="1">
      <alignment horizontal="left" vertical="center" wrapText="1"/>
    </xf>
    <xf numFmtId="178" fontId="2" fillId="0" borderId="5" xfId="49" applyNumberFormat="1" applyFont="1" applyFill="1" applyBorder="1" applyAlignment="1">
      <alignment vertical="center" wrapText="1"/>
    </xf>
    <xf numFmtId="0" fontId="6" fillId="0" borderId="5" xfId="0" applyNumberFormat="1" applyFont="1" applyFill="1" applyBorder="1" applyAlignment="1">
      <alignment wrapText="1"/>
    </xf>
    <xf numFmtId="0" fontId="9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/>
    <xf numFmtId="0" fontId="2" fillId="0" borderId="5" xfId="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省本级2004年快报及2005年预算（平衡部分）" xfId="49"/>
    <cellStyle name="常规_2007年预算草案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2"/>
  <sheetViews>
    <sheetView tabSelected="1" topLeftCell="A184" workbookViewId="0">
      <selection activeCell="F224" sqref="F224"/>
    </sheetView>
  </sheetViews>
  <sheetFormatPr defaultColWidth="6" defaultRowHeight="24.95" customHeight="1" outlineLevelCol="5"/>
  <cols>
    <col min="1" max="1" width="38.375" style="1" customWidth="1"/>
    <col min="2" max="2" width="11.25" style="5" hidden="1" customWidth="1"/>
    <col min="3" max="3" width="14.875" style="1" customWidth="1"/>
    <col min="4" max="4" width="14" style="1" hidden="1" customWidth="1"/>
    <col min="5" max="5" width="12.25" style="1" hidden="1" customWidth="1"/>
    <col min="6" max="6" width="50.625" style="1" customWidth="1"/>
    <col min="7" max="241" width="6" style="1" customWidth="1"/>
    <col min="242" max="16384" width="6" style="6"/>
  </cols>
  <sheetData>
    <row r="1" s="1" customFormat="1" customHeight="1" spans="1:6">
      <c r="A1" s="7" t="s">
        <v>0</v>
      </c>
      <c r="B1" s="7"/>
      <c r="C1" s="7"/>
      <c r="D1" s="7"/>
      <c r="E1" s="7"/>
      <c r="F1" s="7"/>
    </row>
    <row r="2" s="1" customFormat="1" customHeight="1" spans="1:6">
      <c r="A2" s="8"/>
      <c r="B2" s="9"/>
      <c r="C2" s="10"/>
      <c r="E2" s="11" t="s">
        <v>1</v>
      </c>
      <c r="F2" s="12" t="s">
        <v>1</v>
      </c>
    </row>
    <row r="3" s="2" customFormat="1" customHeight="1" spans="1:6">
      <c r="A3" s="13" t="s">
        <v>2</v>
      </c>
      <c r="B3" s="14" t="s">
        <v>3</v>
      </c>
      <c r="C3" s="13" t="s">
        <v>4</v>
      </c>
      <c r="D3" s="15" t="s">
        <v>5</v>
      </c>
      <c r="E3" s="16"/>
      <c r="F3" s="17" t="s">
        <v>6</v>
      </c>
    </row>
    <row r="4" s="2" customFormat="1" customHeight="1" spans="1:6">
      <c r="A4" s="18"/>
      <c r="B4" s="19"/>
      <c r="C4" s="18"/>
      <c r="D4" s="20" t="s">
        <v>7</v>
      </c>
      <c r="E4" s="15" t="s">
        <v>8</v>
      </c>
      <c r="F4" s="21"/>
    </row>
    <row r="5" s="3" customFormat="1" ht="24" customHeight="1" spans="1:6">
      <c r="A5" s="22" t="s">
        <v>9</v>
      </c>
      <c r="B5" s="23" t="e">
        <f>SUM(B6,B75,B77,B84,B97,B101,B107,B143,B169,B172,B182,B196,B199,B205,B208,B211,#REF!,#REF!,#REF!,B219,B220,B222)</f>
        <v>#REF!</v>
      </c>
      <c r="C5" s="23">
        <f>SUM(C6,C75,C77,C84,C97,C101,C107,C143,C169,C172,C182,C196,C199,C205,C208,C211,C219,C220,C222,C221)</f>
        <v>87710</v>
      </c>
      <c r="D5" s="24" t="e">
        <f t="shared" ref="D5:D9" si="0">C5-B5</f>
        <v>#REF!</v>
      </c>
      <c r="E5" s="25" t="e">
        <f t="shared" ref="E5:E9" si="1">IF(B5=0,,D5/B5*100)</f>
        <v>#REF!</v>
      </c>
      <c r="F5" s="26"/>
    </row>
    <row r="6" s="4" customFormat="1" ht="24" customHeight="1" spans="1:6">
      <c r="A6" s="27" t="s">
        <v>10</v>
      </c>
      <c r="B6" s="28" t="e">
        <f>SUM(B7,B11,B14,B20,B24,B28,#REF!,B32,B37,B41,B45,#REF!,B47,#REF!,B54,B57,B61,B64,B67,B70,#REF!)</f>
        <v>#REF!</v>
      </c>
      <c r="C6" s="28">
        <f>SUM(C7,C11,C14,C20,C24,C28,C32,C37,C41,C45,C47,C52,C54,C57,C61,C64,C67,C70,C35,C50,C73)</f>
        <v>13905</v>
      </c>
      <c r="D6" s="29" t="e">
        <f>SUM(D7,D11,D14,D20,D24,D28,#REF!,D32,D37,D41,D45,#REF!,D47,#REF!,D54,D57,D61,D64,D67,D70,#REF!)</f>
        <v>#REF!</v>
      </c>
      <c r="E6" s="25" t="e">
        <f t="shared" si="1"/>
        <v>#REF!</v>
      </c>
      <c r="F6" s="30"/>
    </row>
    <row r="7" s="4" customFormat="1" ht="24" customHeight="1" spans="1:6">
      <c r="A7" s="31" t="s">
        <v>11</v>
      </c>
      <c r="B7" s="28">
        <f>SUM(B8:B9)</f>
        <v>170</v>
      </c>
      <c r="C7" s="28">
        <f>SUM(C8:C10)</f>
        <v>721</v>
      </c>
      <c r="D7" s="29">
        <f t="shared" si="0"/>
        <v>551</v>
      </c>
      <c r="E7" s="25">
        <f t="shared" si="1"/>
        <v>324.117647058824</v>
      </c>
      <c r="F7" s="30"/>
    </row>
    <row r="8" s="4" customFormat="1" ht="24" customHeight="1" spans="1:6">
      <c r="A8" s="32" t="s">
        <v>12</v>
      </c>
      <c r="B8" s="29">
        <v>150</v>
      </c>
      <c r="C8" s="29">
        <v>659</v>
      </c>
      <c r="D8" s="29">
        <f t="shared" si="0"/>
        <v>509</v>
      </c>
      <c r="E8" s="25">
        <f t="shared" si="1"/>
        <v>339.333333333333</v>
      </c>
      <c r="F8" s="30"/>
    </row>
    <row r="9" s="4" customFormat="1" ht="24" customHeight="1" spans="1:6">
      <c r="A9" s="32" t="s">
        <v>13</v>
      </c>
      <c r="B9" s="29">
        <v>20</v>
      </c>
      <c r="C9" s="29">
        <v>46</v>
      </c>
      <c r="D9" s="29">
        <f t="shared" si="0"/>
        <v>26</v>
      </c>
      <c r="E9" s="25">
        <f t="shared" si="1"/>
        <v>130</v>
      </c>
      <c r="F9" s="30"/>
    </row>
    <row r="10" s="4" customFormat="1" ht="24" customHeight="1" spans="1:6">
      <c r="A10" s="32" t="s">
        <v>14</v>
      </c>
      <c r="B10" s="29"/>
      <c r="C10" s="29">
        <v>16</v>
      </c>
      <c r="D10" s="29"/>
      <c r="E10" s="25"/>
      <c r="F10" s="30"/>
    </row>
    <row r="11" s="4" customFormat="1" ht="24" customHeight="1" spans="1:6">
      <c r="A11" s="31" t="s">
        <v>15</v>
      </c>
      <c r="B11" s="28">
        <f>SUM(B12:B13)</f>
        <v>150</v>
      </c>
      <c r="C11" s="28">
        <f>SUM(C12:C13)</f>
        <v>395</v>
      </c>
      <c r="D11" s="29">
        <f t="shared" ref="D11:D18" si="2">C11-B11</f>
        <v>245</v>
      </c>
      <c r="E11" s="25">
        <f t="shared" ref="E11:E18" si="3">IF(B11=0,,D11/B11*100)</f>
        <v>163.333333333333</v>
      </c>
      <c r="F11" s="30"/>
    </row>
    <row r="12" s="4" customFormat="1" ht="24" customHeight="1" spans="1:6">
      <c r="A12" s="32" t="s">
        <v>12</v>
      </c>
      <c r="B12" s="29">
        <v>100</v>
      </c>
      <c r="C12" s="29">
        <v>241</v>
      </c>
      <c r="D12" s="29">
        <f t="shared" si="2"/>
        <v>141</v>
      </c>
      <c r="E12" s="25">
        <f t="shared" si="3"/>
        <v>141</v>
      </c>
      <c r="F12" s="30"/>
    </row>
    <row r="13" s="4" customFormat="1" ht="24" customHeight="1" spans="1:6">
      <c r="A13" s="32" t="s">
        <v>14</v>
      </c>
      <c r="B13" s="29">
        <v>50</v>
      </c>
      <c r="C13" s="29">
        <v>154</v>
      </c>
      <c r="D13" s="29">
        <f t="shared" si="2"/>
        <v>104</v>
      </c>
      <c r="E13" s="25">
        <f t="shared" si="3"/>
        <v>208</v>
      </c>
      <c r="F13" s="30"/>
    </row>
    <row r="14" s="4" customFormat="1" ht="24" customHeight="1" spans="1:6">
      <c r="A14" s="31" t="s">
        <v>16</v>
      </c>
      <c r="B14" s="28">
        <f>SUM(B15:B18)</f>
        <v>16950</v>
      </c>
      <c r="C14" s="28">
        <f>SUM(C15:C19)</f>
        <v>5579</v>
      </c>
      <c r="D14" s="29">
        <f t="shared" si="2"/>
        <v>-11371</v>
      </c>
      <c r="E14" s="25">
        <f t="shared" si="3"/>
        <v>-67.0855457227139</v>
      </c>
      <c r="F14" s="33"/>
    </row>
    <row r="15" s="4" customFormat="1" ht="24" customHeight="1" spans="1:6">
      <c r="A15" s="32" t="s">
        <v>12</v>
      </c>
      <c r="B15" s="29">
        <v>2500</v>
      </c>
      <c r="C15" s="29">
        <v>2949</v>
      </c>
      <c r="D15" s="29">
        <f t="shared" si="2"/>
        <v>449</v>
      </c>
      <c r="E15" s="25">
        <f t="shared" si="3"/>
        <v>17.96</v>
      </c>
      <c r="F15" s="30"/>
    </row>
    <row r="16" s="4" customFormat="1" ht="24" customHeight="1" spans="1:6">
      <c r="A16" s="32" t="s">
        <v>14</v>
      </c>
      <c r="B16" s="29">
        <v>14000</v>
      </c>
      <c r="C16" s="29">
        <v>1076</v>
      </c>
      <c r="D16" s="29">
        <f t="shared" si="2"/>
        <v>-12924</v>
      </c>
      <c r="E16" s="25">
        <f t="shared" si="3"/>
        <v>-92.3142857142857</v>
      </c>
      <c r="F16" s="30"/>
    </row>
    <row r="17" s="4" customFormat="1" ht="24" customHeight="1" spans="1:6">
      <c r="A17" s="32" t="s">
        <v>17</v>
      </c>
      <c r="B17" s="29"/>
      <c r="C17" s="29">
        <v>1160</v>
      </c>
      <c r="D17" s="29">
        <f t="shared" si="2"/>
        <v>1160</v>
      </c>
      <c r="E17" s="25">
        <f t="shared" si="3"/>
        <v>0</v>
      </c>
      <c r="F17" s="30"/>
    </row>
    <row r="18" s="4" customFormat="1" ht="24" customHeight="1" spans="1:6">
      <c r="A18" s="32" t="s">
        <v>18</v>
      </c>
      <c r="B18" s="29">
        <v>450</v>
      </c>
      <c r="C18" s="29">
        <v>37</v>
      </c>
      <c r="D18" s="29">
        <f t="shared" si="2"/>
        <v>-413</v>
      </c>
      <c r="E18" s="25">
        <f t="shared" si="3"/>
        <v>-91.7777777777778</v>
      </c>
      <c r="F18" s="30"/>
    </row>
    <row r="19" s="4" customFormat="1" ht="24" customHeight="1" spans="1:6">
      <c r="A19" s="32" t="s">
        <v>19</v>
      </c>
      <c r="B19" s="29"/>
      <c r="C19" s="29">
        <v>357</v>
      </c>
      <c r="D19" s="29"/>
      <c r="E19" s="25"/>
      <c r="F19" s="30"/>
    </row>
    <row r="20" s="4" customFormat="1" ht="24" customHeight="1" spans="1:6">
      <c r="A20" s="31" t="s">
        <v>20</v>
      </c>
      <c r="B20" s="28">
        <f>SUM(B21:B23)</f>
        <v>300</v>
      </c>
      <c r="C20" s="28">
        <f>SUM(C21:C23)</f>
        <v>234</v>
      </c>
      <c r="D20" s="29">
        <f t="shared" ref="D20:D25" si="4">C20-B20</f>
        <v>-66</v>
      </c>
      <c r="E20" s="25">
        <f t="shared" ref="E20:E25" si="5">IF(B20=0,,D20/B20*100)</f>
        <v>-22</v>
      </c>
      <c r="F20" s="30"/>
    </row>
    <row r="21" s="4" customFormat="1" ht="24" customHeight="1" spans="1:6">
      <c r="A21" s="32" t="s">
        <v>12</v>
      </c>
      <c r="B21" s="29">
        <v>200</v>
      </c>
      <c r="C21" s="29">
        <v>155</v>
      </c>
      <c r="D21" s="29">
        <f t="shared" si="4"/>
        <v>-45</v>
      </c>
      <c r="E21" s="25">
        <f t="shared" si="5"/>
        <v>-22.5</v>
      </c>
      <c r="F21" s="30"/>
    </row>
    <row r="22" s="4" customFormat="1" ht="24" customHeight="1" spans="1:6">
      <c r="A22" s="32" t="s">
        <v>14</v>
      </c>
      <c r="B22" s="29">
        <v>50</v>
      </c>
      <c r="C22" s="29">
        <v>69</v>
      </c>
      <c r="D22" s="29">
        <f t="shared" si="4"/>
        <v>19</v>
      </c>
      <c r="E22" s="25">
        <f t="shared" si="5"/>
        <v>38</v>
      </c>
      <c r="F22" s="30"/>
    </row>
    <row r="23" s="4" customFormat="1" ht="24" customHeight="1" spans="1:6">
      <c r="A23" s="32" t="s">
        <v>19</v>
      </c>
      <c r="B23" s="29">
        <v>50</v>
      </c>
      <c r="C23" s="29">
        <v>10</v>
      </c>
      <c r="D23" s="29">
        <f t="shared" si="4"/>
        <v>-40</v>
      </c>
      <c r="E23" s="25">
        <f t="shared" si="5"/>
        <v>-80</v>
      </c>
      <c r="F23" s="30"/>
    </row>
    <row r="24" s="4" customFormat="1" ht="24" customHeight="1" spans="1:6">
      <c r="A24" s="31" t="s">
        <v>21</v>
      </c>
      <c r="B24" s="28">
        <f>SUM(B25:B27)</f>
        <v>100</v>
      </c>
      <c r="C24" s="28">
        <f>SUM(C25:C27)</f>
        <v>154</v>
      </c>
      <c r="D24" s="29">
        <f t="shared" si="4"/>
        <v>54</v>
      </c>
      <c r="E24" s="25">
        <f t="shared" si="5"/>
        <v>54</v>
      </c>
      <c r="F24" s="30"/>
    </row>
    <row r="25" s="4" customFormat="1" ht="24" customHeight="1" spans="1:6">
      <c r="A25" s="32" t="s">
        <v>12</v>
      </c>
      <c r="B25" s="29">
        <v>100</v>
      </c>
      <c r="C25" s="29">
        <v>149</v>
      </c>
      <c r="D25" s="29">
        <f t="shared" si="4"/>
        <v>49</v>
      </c>
      <c r="E25" s="25">
        <f t="shared" si="5"/>
        <v>49</v>
      </c>
      <c r="F25" s="30"/>
    </row>
    <row r="26" s="4" customFormat="1" ht="24" customHeight="1" spans="1:6">
      <c r="A26" s="32" t="s">
        <v>14</v>
      </c>
      <c r="B26" s="29"/>
      <c r="C26" s="29">
        <v>1</v>
      </c>
      <c r="D26" s="29"/>
      <c r="E26" s="25"/>
      <c r="F26" s="30"/>
    </row>
    <row r="27" s="4" customFormat="1" ht="24" customHeight="1" spans="1:6">
      <c r="A27" s="32" t="s">
        <v>22</v>
      </c>
      <c r="B27" s="29"/>
      <c r="C27" s="29">
        <v>4</v>
      </c>
      <c r="D27" s="29">
        <f t="shared" ref="D27:D30" si="6">C27-B27</f>
        <v>4</v>
      </c>
      <c r="E27" s="25">
        <f t="shared" ref="E27:E30" si="7">IF(B27=0,,D27/B27*100)</f>
        <v>0</v>
      </c>
      <c r="F27" s="30"/>
    </row>
    <row r="28" s="4" customFormat="1" ht="24" customHeight="1" spans="1:6">
      <c r="A28" s="31" t="s">
        <v>23</v>
      </c>
      <c r="B28" s="28">
        <f>SUM(B29:B30)</f>
        <v>400</v>
      </c>
      <c r="C28" s="28">
        <f>SUM(C29:C31)</f>
        <v>595</v>
      </c>
      <c r="D28" s="29">
        <f t="shared" si="6"/>
        <v>195</v>
      </c>
      <c r="E28" s="25">
        <f t="shared" si="7"/>
        <v>48.75</v>
      </c>
      <c r="F28" s="30"/>
    </row>
    <row r="29" s="4" customFormat="1" ht="24" customHeight="1" spans="1:6">
      <c r="A29" s="32" t="s">
        <v>12</v>
      </c>
      <c r="B29" s="29">
        <v>200</v>
      </c>
      <c r="C29" s="29">
        <v>142</v>
      </c>
      <c r="D29" s="29">
        <f t="shared" si="6"/>
        <v>-58</v>
      </c>
      <c r="E29" s="25">
        <f t="shared" si="7"/>
        <v>-29</v>
      </c>
      <c r="F29" s="30"/>
    </row>
    <row r="30" s="4" customFormat="1" ht="24" customHeight="1" spans="1:6">
      <c r="A30" s="32" t="s">
        <v>14</v>
      </c>
      <c r="B30" s="29">
        <v>200</v>
      </c>
      <c r="C30" s="29">
        <v>333</v>
      </c>
      <c r="D30" s="29">
        <f t="shared" si="6"/>
        <v>133</v>
      </c>
      <c r="E30" s="25">
        <f t="shared" si="7"/>
        <v>66.5</v>
      </c>
      <c r="F30" s="30"/>
    </row>
    <row r="31" s="4" customFormat="1" ht="24" customHeight="1" spans="1:6">
      <c r="A31" s="32" t="s">
        <v>19</v>
      </c>
      <c r="B31" s="29"/>
      <c r="C31" s="29">
        <v>120</v>
      </c>
      <c r="D31" s="29"/>
      <c r="E31" s="25"/>
      <c r="F31" s="30"/>
    </row>
    <row r="32" s="4" customFormat="1" ht="24" customHeight="1" spans="1:6">
      <c r="A32" s="31" t="s">
        <v>24</v>
      </c>
      <c r="B32" s="28">
        <f>SUM(B33:B34)</f>
        <v>70</v>
      </c>
      <c r="C32" s="28">
        <f>SUM(C33:C34)</f>
        <v>183</v>
      </c>
      <c r="D32" s="29">
        <f t="shared" ref="D32:D34" si="8">C32-B32</f>
        <v>113</v>
      </c>
      <c r="E32" s="25">
        <f t="shared" ref="E32:E34" si="9">IF(B32=0,,D32/B32*100)</f>
        <v>161.428571428571</v>
      </c>
      <c r="F32" s="30"/>
    </row>
    <row r="33" s="4" customFormat="1" ht="24" customHeight="1" spans="1:6">
      <c r="A33" s="32" t="s">
        <v>12</v>
      </c>
      <c r="B33" s="29">
        <v>50</v>
      </c>
      <c r="C33" s="29">
        <v>172</v>
      </c>
      <c r="D33" s="29">
        <f t="shared" si="8"/>
        <v>122</v>
      </c>
      <c r="E33" s="25">
        <f t="shared" si="9"/>
        <v>244</v>
      </c>
      <c r="F33" s="30"/>
    </row>
    <row r="34" s="4" customFormat="1" ht="24" customHeight="1" spans="1:6">
      <c r="A34" s="32" t="s">
        <v>25</v>
      </c>
      <c r="B34" s="34">
        <v>20</v>
      </c>
      <c r="C34" s="29">
        <v>11</v>
      </c>
      <c r="D34" s="29">
        <f t="shared" si="8"/>
        <v>-9</v>
      </c>
      <c r="E34" s="25">
        <f t="shared" si="9"/>
        <v>-45</v>
      </c>
      <c r="F34" s="30"/>
    </row>
    <row r="35" s="4" customFormat="1" ht="24" customHeight="1" spans="1:6">
      <c r="A35" s="31" t="s">
        <v>26</v>
      </c>
      <c r="B35" s="34"/>
      <c r="C35" s="28">
        <f>SUM(C36)</f>
        <v>1200</v>
      </c>
      <c r="D35" s="29"/>
      <c r="E35" s="25"/>
      <c r="F35" s="30"/>
    </row>
    <row r="36" s="4" customFormat="1" ht="24" customHeight="1" spans="1:6">
      <c r="A36" s="32" t="s">
        <v>27</v>
      </c>
      <c r="B36" s="34"/>
      <c r="C36" s="29">
        <v>1200</v>
      </c>
      <c r="D36" s="29"/>
      <c r="E36" s="25"/>
      <c r="F36" s="30"/>
    </row>
    <row r="37" s="4" customFormat="1" ht="24" customHeight="1" spans="1:6">
      <c r="A37" s="31" t="s">
        <v>28</v>
      </c>
      <c r="B37" s="28">
        <f>SUM(B38:B39)</f>
        <v>200</v>
      </c>
      <c r="C37" s="28">
        <f>SUM(C38:C40)</f>
        <v>806</v>
      </c>
      <c r="D37" s="29">
        <f t="shared" ref="D37:D39" si="10">C37-B37</f>
        <v>606</v>
      </c>
      <c r="E37" s="25">
        <f t="shared" ref="E37:E39" si="11">IF(B37=0,,D37/B37*100)</f>
        <v>303</v>
      </c>
      <c r="F37" s="30"/>
    </row>
    <row r="38" s="4" customFormat="1" ht="24" customHeight="1" spans="1:6">
      <c r="A38" s="32" t="s">
        <v>12</v>
      </c>
      <c r="B38" s="29">
        <v>100</v>
      </c>
      <c r="C38" s="29">
        <v>429</v>
      </c>
      <c r="D38" s="29">
        <f t="shared" si="10"/>
        <v>329</v>
      </c>
      <c r="E38" s="25">
        <f t="shared" si="11"/>
        <v>329</v>
      </c>
      <c r="F38" s="30"/>
    </row>
    <row r="39" s="4" customFormat="1" ht="24" customHeight="1" spans="1:6">
      <c r="A39" s="32" t="s">
        <v>14</v>
      </c>
      <c r="B39" s="29">
        <v>100</v>
      </c>
      <c r="C39" s="29">
        <v>361</v>
      </c>
      <c r="D39" s="29">
        <f t="shared" si="10"/>
        <v>261</v>
      </c>
      <c r="E39" s="25">
        <f t="shared" si="11"/>
        <v>261</v>
      </c>
      <c r="F39" s="30"/>
    </row>
    <row r="40" s="4" customFormat="1" ht="24" customHeight="1" spans="1:6">
      <c r="A40" s="32" t="s">
        <v>29</v>
      </c>
      <c r="B40" s="29"/>
      <c r="C40" s="29">
        <v>16</v>
      </c>
      <c r="D40" s="29"/>
      <c r="E40" s="25"/>
      <c r="F40" s="30"/>
    </row>
    <row r="41" s="4" customFormat="1" ht="24" customHeight="1" spans="1:6">
      <c r="A41" s="31" t="s">
        <v>30</v>
      </c>
      <c r="B41" s="28">
        <f>SUM(B42:B44)</f>
        <v>200</v>
      </c>
      <c r="C41" s="28">
        <f>SUM(C42:C44)</f>
        <v>675</v>
      </c>
      <c r="D41" s="29">
        <f t="shared" ref="D41:D48" si="12">C41-B41</f>
        <v>475</v>
      </c>
      <c r="E41" s="25">
        <f t="shared" ref="E41:E48" si="13">IF(B41=0,,D41/B41*100)</f>
        <v>237.5</v>
      </c>
      <c r="F41" s="30"/>
    </row>
    <row r="42" s="4" customFormat="1" ht="24" customHeight="1" spans="1:6">
      <c r="A42" s="32" t="s">
        <v>12</v>
      </c>
      <c r="B42" s="29">
        <v>100</v>
      </c>
      <c r="C42" s="29">
        <v>113</v>
      </c>
      <c r="D42" s="29">
        <f t="shared" si="12"/>
        <v>13</v>
      </c>
      <c r="E42" s="25">
        <f t="shared" si="13"/>
        <v>13</v>
      </c>
      <c r="F42" s="30"/>
    </row>
    <row r="43" s="4" customFormat="1" ht="24" customHeight="1" spans="1:6">
      <c r="A43" s="32" t="s">
        <v>14</v>
      </c>
      <c r="B43" s="29"/>
      <c r="C43" s="29">
        <v>32</v>
      </c>
      <c r="D43" s="29"/>
      <c r="E43" s="25"/>
      <c r="F43" s="30"/>
    </row>
    <row r="44" s="4" customFormat="1" ht="24" customHeight="1" spans="1:6">
      <c r="A44" s="32" t="s">
        <v>31</v>
      </c>
      <c r="B44" s="29">
        <v>100</v>
      </c>
      <c r="C44" s="29">
        <v>530</v>
      </c>
      <c r="D44" s="29">
        <f t="shared" si="12"/>
        <v>430</v>
      </c>
      <c r="E44" s="25">
        <f t="shared" si="13"/>
        <v>430</v>
      </c>
      <c r="F44" s="30"/>
    </row>
    <row r="45" s="4" customFormat="1" ht="24" customHeight="1" spans="1:6">
      <c r="A45" s="31" t="s">
        <v>32</v>
      </c>
      <c r="B45" s="28">
        <f>SUM(B46:B72)</f>
        <v>3700</v>
      </c>
      <c r="C45" s="28">
        <f>SUM(C46:C46)</f>
        <v>1084</v>
      </c>
      <c r="D45" s="29">
        <f t="shared" si="12"/>
        <v>-2616</v>
      </c>
      <c r="E45" s="25">
        <f t="shared" si="13"/>
        <v>-70.7027027027027</v>
      </c>
      <c r="F45" s="30"/>
    </row>
    <row r="46" s="4" customFormat="1" ht="24" customHeight="1" spans="1:6">
      <c r="A46" s="32" t="s">
        <v>12</v>
      </c>
      <c r="B46" s="29">
        <v>1000</v>
      </c>
      <c r="C46" s="29">
        <v>1084</v>
      </c>
      <c r="D46" s="29">
        <f t="shared" si="12"/>
        <v>84</v>
      </c>
      <c r="E46" s="25">
        <f t="shared" si="13"/>
        <v>8.4</v>
      </c>
      <c r="F46" s="30"/>
    </row>
    <row r="47" s="4" customFormat="1" ht="24" customHeight="1" spans="1:6">
      <c r="A47" s="31" t="s">
        <v>33</v>
      </c>
      <c r="B47" s="28">
        <f>SUM(B48:B48)</f>
        <v>50</v>
      </c>
      <c r="C47" s="28">
        <f>SUM(C48:C49)</f>
        <v>5</v>
      </c>
      <c r="D47" s="29">
        <f t="shared" si="12"/>
        <v>-45</v>
      </c>
      <c r="E47" s="25">
        <f t="shared" si="13"/>
        <v>-90</v>
      </c>
      <c r="F47" s="30"/>
    </row>
    <row r="48" s="4" customFormat="1" ht="24" customHeight="1" spans="1:6">
      <c r="A48" s="32" t="s">
        <v>12</v>
      </c>
      <c r="B48" s="29">
        <v>50</v>
      </c>
      <c r="C48" s="29">
        <v>3</v>
      </c>
      <c r="D48" s="29">
        <f t="shared" si="12"/>
        <v>-47</v>
      </c>
      <c r="E48" s="25">
        <f t="shared" si="13"/>
        <v>-94</v>
      </c>
      <c r="F48" s="30"/>
    </row>
    <row r="49" s="4" customFormat="1" ht="24" customHeight="1" spans="1:6">
      <c r="A49" s="32" t="s">
        <v>14</v>
      </c>
      <c r="B49" s="29"/>
      <c r="C49" s="29">
        <v>2</v>
      </c>
      <c r="D49" s="29"/>
      <c r="E49" s="25"/>
      <c r="F49" s="30"/>
    </row>
    <row r="50" s="4" customFormat="1" ht="24" customHeight="1" spans="1:6">
      <c r="A50" s="31" t="s">
        <v>34</v>
      </c>
      <c r="B50" s="28">
        <f>SUM(B51:B51)</f>
        <v>100</v>
      </c>
      <c r="C50" s="28">
        <f>SUM(C51)</f>
        <v>56</v>
      </c>
      <c r="D50" s="29"/>
      <c r="E50" s="25"/>
      <c r="F50" s="30"/>
    </row>
    <row r="51" s="4" customFormat="1" ht="24" customHeight="1" spans="1:6">
      <c r="A51" s="32" t="s">
        <v>12</v>
      </c>
      <c r="B51" s="29">
        <v>100</v>
      </c>
      <c r="C51" s="29">
        <v>56</v>
      </c>
      <c r="D51" s="29"/>
      <c r="E51" s="25"/>
      <c r="F51" s="30"/>
    </row>
    <row r="52" s="4" customFormat="1" ht="24" customHeight="1" spans="1:6">
      <c r="A52" s="31" t="s">
        <v>35</v>
      </c>
      <c r="B52" s="28"/>
      <c r="C52" s="28">
        <f>SUM(C53)</f>
        <v>34</v>
      </c>
      <c r="D52" s="29"/>
      <c r="E52" s="25"/>
      <c r="F52" s="30"/>
    </row>
    <row r="53" s="4" customFormat="1" ht="24" customHeight="1" spans="1:6">
      <c r="A53" s="32" t="s">
        <v>14</v>
      </c>
      <c r="B53" s="29"/>
      <c r="C53" s="29">
        <v>34</v>
      </c>
      <c r="D53" s="29"/>
      <c r="E53" s="25"/>
      <c r="F53" s="30"/>
    </row>
    <row r="54" s="4" customFormat="1" ht="24" customHeight="1" spans="1:6">
      <c r="A54" s="31" t="s">
        <v>36</v>
      </c>
      <c r="B54" s="28">
        <f>SUM(B55:B55)</f>
        <v>50</v>
      </c>
      <c r="C54" s="28">
        <f>SUM(C55:C56)</f>
        <v>150</v>
      </c>
      <c r="D54" s="29">
        <f t="shared" ref="D54:D59" si="14">C54-B54</f>
        <v>100</v>
      </c>
      <c r="E54" s="25">
        <f t="shared" ref="E54:E59" si="15">IF(B54=0,,D54/B54*100)</f>
        <v>200</v>
      </c>
      <c r="F54" s="30"/>
    </row>
    <row r="55" s="4" customFormat="1" ht="24" customHeight="1" spans="1:6">
      <c r="A55" s="32" t="s">
        <v>12</v>
      </c>
      <c r="B55" s="29">
        <v>50</v>
      </c>
      <c r="C55" s="29">
        <v>136</v>
      </c>
      <c r="D55" s="29">
        <f t="shared" si="14"/>
        <v>86</v>
      </c>
      <c r="E55" s="25">
        <f t="shared" si="15"/>
        <v>172</v>
      </c>
      <c r="F55" s="30"/>
    </row>
    <row r="56" s="4" customFormat="1" ht="24" customHeight="1" spans="1:6">
      <c r="A56" s="32" t="s">
        <v>14</v>
      </c>
      <c r="B56" s="29"/>
      <c r="C56" s="29">
        <v>14</v>
      </c>
      <c r="D56" s="29"/>
      <c r="E56" s="25"/>
      <c r="F56" s="30"/>
    </row>
    <row r="57" s="4" customFormat="1" ht="24" customHeight="1" spans="1:6">
      <c r="A57" s="31" t="s">
        <v>37</v>
      </c>
      <c r="B57" s="28">
        <f>SUM(B58:B59)</f>
        <v>700</v>
      </c>
      <c r="C57" s="28">
        <f>SUM(C58:C60)</f>
        <v>677</v>
      </c>
      <c r="D57" s="29">
        <f t="shared" si="14"/>
        <v>-23</v>
      </c>
      <c r="E57" s="25">
        <f t="shared" si="15"/>
        <v>-3.28571428571429</v>
      </c>
      <c r="F57" s="33"/>
    </row>
    <row r="58" s="4" customFormat="1" ht="24" customHeight="1" spans="1:6">
      <c r="A58" s="32" t="s">
        <v>12</v>
      </c>
      <c r="B58" s="29">
        <v>500</v>
      </c>
      <c r="C58" s="29">
        <v>181</v>
      </c>
      <c r="D58" s="29">
        <f t="shared" si="14"/>
        <v>-319</v>
      </c>
      <c r="E58" s="25">
        <f t="shared" si="15"/>
        <v>-63.8</v>
      </c>
      <c r="F58" s="30"/>
    </row>
    <row r="59" s="4" customFormat="1" ht="24" customHeight="1" spans="1:6">
      <c r="A59" s="32" t="s">
        <v>14</v>
      </c>
      <c r="B59" s="29">
        <v>200</v>
      </c>
      <c r="C59" s="29">
        <v>26</v>
      </c>
      <c r="D59" s="29">
        <f t="shared" si="14"/>
        <v>-174</v>
      </c>
      <c r="E59" s="25">
        <f t="shared" si="15"/>
        <v>-87</v>
      </c>
      <c r="F59" s="30"/>
    </row>
    <row r="60" s="4" customFormat="1" ht="24" customHeight="1" spans="1:6">
      <c r="A60" s="32" t="s">
        <v>38</v>
      </c>
      <c r="B60" s="29"/>
      <c r="C60" s="29">
        <v>470</v>
      </c>
      <c r="D60" s="29"/>
      <c r="E60" s="25"/>
      <c r="F60" s="30"/>
    </row>
    <row r="61" s="4" customFormat="1" ht="24" customHeight="1" spans="1:6">
      <c r="A61" s="31" t="s">
        <v>39</v>
      </c>
      <c r="B61" s="28">
        <f>SUM(B62:B62)</f>
        <v>100</v>
      </c>
      <c r="C61" s="28">
        <f>SUM(C62:C63)</f>
        <v>951</v>
      </c>
      <c r="D61" s="29">
        <f t="shared" ref="D61:D64" si="16">C61-B61</f>
        <v>851</v>
      </c>
      <c r="E61" s="25">
        <f t="shared" ref="E61:E64" si="17">IF(B61=0,,D61/B61*100)</f>
        <v>851</v>
      </c>
      <c r="F61" s="30"/>
    </row>
    <row r="62" s="4" customFormat="1" ht="24" customHeight="1" spans="1:6">
      <c r="A62" s="32" t="s">
        <v>12</v>
      </c>
      <c r="B62" s="29">
        <v>100</v>
      </c>
      <c r="C62" s="29">
        <v>459</v>
      </c>
      <c r="D62" s="29">
        <f t="shared" si="16"/>
        <v>359</v>
      </c>
      <c r="E62" s="25">
        <f t="shared" si="17"/>
        <v>359</v>
      </c>
      <c r="F62" s="30"/>
    </row>
    <row r="63" s="4" customFormat="1" ht="24" customHeight="1" spans="1:6">
      <c r="A63" s="32" t="s">
        <v>14</v>
      </c>
      <c r="B63" s="29"/>
      <c r="C63" s="29">
        <v>492</v>
      </c>
      <c r="D63" s="29"/>
      <c r="E63" s="25"/>
      <c r="F63" s="30"/>
    </row>
    <row r="64" s="4" customFormat="1" ht="24" customHeight="1" spans="1:6">
      <c r="A64" s="31" t="s">
        <v>40</v>
      </c>
      <c r="B64" s="28">
        <f>SUM(B66:B66)</f>
        <v>100</v>
      </c>
      <c r="C64" s="28">
        <f>SUM(C65:C66)</f>
        <v>85</v>
      </c>
      <c r="D64" s="29">
        <f t="shared" si="16"/>
        <v>-15</v>
      </c>
      <c r="E64" s="25">
        <f t="shared" si="17"/>
        <v>-15</v>
      </c>
      <c r="F64" s="30"/>
    </row>
    <row r="65" s="4" customFormat="1" ht="24" customHeight="1" spans="1:6">
      <c r="A65" s="32" t="s">
        <v>12</v>
      </c>
      <c r="B65" s="28"/>
      <c r="C65" s="29">
        <v>47</v>
      </c>
      <c r="D65" s="29"/>
      <c r="E65" s="25"/>
      <c r="F65" s="30"/>
    </row>
    <row r="66" s="4" customFormat="1" ht="24" customHeight="1" spans="1:6">
      <c r="A66" s="32" t="s">
        <v>17</v>
      </c>
      <c r="B66" s="29">
        <v>100</v>
      </c>
      <c r="C66" s="29">
        <v>38</v>
      </c>
      <c r="D66" s="29">
        <f t="shared" ref="D66:D68" si="18">C66-B66</f>
        <v>-62</v>
      </c>
      <c r="E66" s="25">
        <f t="shared" ref="E66:E68" si="19">IF(B66=0,,D66/B66*100)</f>
        <v>-62</v>
      </c>
      <c r="F66" s="30"/>
    </row>
    <row r="67" s="4" customFormat="1" ht="24" customHeight="1" spans="1:6">
      <c r="A67" s="31" t="s">
        <v>41</v>
      </c>
      <c r="B67" s="28">
        <f>SUM(B68:B68)</f>
        <v>50</v>
      </c>
      <c r="C67" s="28">
        <f>SUM(C68:C69)</f>
        <v>89</v>
      </c>
      <c r="D67" s="29">
        <f t="shared" si="18"/>
        <v>39</v>
      </c>
      <c r="E67" s="25">
        <f t="shared" si="19"/>
        <v>78</v>
      </c>
      <c r="F67" s="30"/>
    </row>
    <row r="68" s="4" customFormat="1" ht="24" customHeight="1" spans="1:6">
      <c r="A68" s="32" t="s">
        <v>12</v>
      </c>
      <c r="B68" s="29">
        <v>50</v>
      </c>
      <c r="C68" s="29">
        <v>78</v>
      </c>
      <c r="D68" s="29">
        <f t="shared" si="18"/>
        <v>28</v>
      </c>
      <c r="E68" s="25">
        <f t="shared" si="19"/>
        <v>56</v>
      </c>
      <c r="F68" s="30"/>
    </row>
    <row r="69" s="4" customFormat="1" ht="24" customHeight="1" spans="1:6">
      <c r="A69" s="32" t="s">
        <v>14</v>
      </c>
      <c r="B69" s="29"/>
      <c r="C69" s="29">
        <v>11</v>
      </c>
      <c r="D69" s="29"/>
      <c r="E69" s="25"/>
      <c r="F69" s="30"/>
    </row>
    <row r="70" s="4" customFormat="1" ht="24" customHeight="1" spans="1:6">
      <c r="A70" s="31" t="s">
        <v>42</v>
      </c>
      <c r="B70" s="28">
        <f>SUM(B71:B71)</f>
        <v>200</v>
      </c>
      <c r="C70" s="28">
        <f>SUM(C71:C72)</f>
        <v>172</v>
      </c>
      <c r="D70" s="29">
        <f t="shared" ref="D70:D79" si="20">C70-B70</f>
        <v>-28</v>
      </c>
      <c r="E70" s="25">
        <f t="shared" ref="E70:E79" si="21">IF(B70=0,,D70/B70*100)</f>
        <v>-14</v>
      </c>
      <c r="F70" s="35"/>
    </row>
    <row r="71" s="4" customFormat="1" ht="24" customHeight="1" spans="1:6">
      <c r="A71" s="32" t="s">
        <v>14</v>
      </c>
      <c r="B71" s="29">
        <v>200</v>
      </c>
      <c r="C71" s="29">
        <v>32</v>
      </c>
      <c r="D71" s="29">
        <f t="shared" si="20"/>
        <v>-168</v>
      </c>
      <c r="E71" s="25">
        <f t="shared" si="21"/>
        <v>-84</v>
      </c>
      <c r="F71" s="30"/>
    </row>
    <row r="72" s="4" customFormat="1" ht="24" customHeight="1" spans="1:6">
      <c r="A72" s="32" t="s">
        <v>19</v>
      </c>
      <c r="B72" s="29"/>
      <c r="C72" s="29">
        <v>140</v>
      </c>
      <c r="D72" s="29"/>
      <c r="E72" s="25"/>
      <c r="F72" s="30"/>
    </row>
    <row r="73" s="4" customFormat="1" ht="24" customHeight="1" spans="1:6">
      <c r="A73" s="31" t="s">
        <v>18</v>
      </c>
      <c r="B73" s="28">
        <f>SUM(B74:B74)</f>
        <v>100</v>
      </c>
      <c r="C73" s="28">
        <f>SUM(C74:C74)</f>
        <v>60</v>
      </c>
      <c r="D73" s="29"/>
      <c r="E73" s="25"/>
      <c r="F73" s="30"/>
    </row>
    <row r="74" s="4" customFormat="1" ht="24" customHeight="1" spans="1:6">
      <c r="A74" s="32" t="s">
        <v>43</v>
      </c>
      <c r="B74" s="29">
        <v>100</v>
      </c>
      <c r="C74" s="29">
        <v>60</v>
      </c>
      <c r="D74" s="29"/>
      <c r="E74" s="25"/>
      <c r="F74" s="30"/>
    </row>
    <row r="75" s="4" customFormat="1" ht="24" customHeight="1" spans="1:6">
      <c r="A75" s="36" t="s">
        <v>44</v>
      </c>
      <c r="B75" s="28" t="e">
        <f>SUM(#REF!,B76)</f>
        <v>#REF!</v>
      </c>
      <c r="C75" s="28">
        <f>SUM(C76)</f>
        <v>96</v>
      </c>
      <c r="D75" s="29" t="e">
        <f t="shared" si="20"/>
        <v>#REF!</v>
      </c>
      <c r="E75" s="25" t="e">
        <f t="shared" si="21"/>
        <v>#REF!</v>
      </c>
      <c r="F75" s="30"/>
    </row>
    <row r="76" s="4" customFormat="1" ht="24" customHeight="1" spans="1:6">
      <c r="A76" s="32" t="s">
        <v>45</v>
      </c>
      <c r="B76" s="28">
        <v>40</v>
      </c>
      <c r="C76" s="28">
        <v>96</v>
      </c>
      <c r="D76" s="29">
        <f t="shared" si="20"/>
        <v>56</v>
      </c>
      <c r="E76" s="25">
        <f t="shared" si="21"/>
        <v>140</v>
      </c>
      <c r="F76" s="30"/>
    </row>
    <row r="77" s="4" customFormat="1" ht="24" customHeight="1" spans="1:6">
      <c r="A77" s="36" t="s">
        <v>46</v>
      </c>
      <c r="B77" s="28" t="e">
        <f>SUM(#REF!,#REF!,B78,#REF!)</f>
        <v>#REF!</v>
      </c>
      <c r="C77" s="28">
        <f>SUM(C78,C81,C82)</f>
        <v>1444</v>
      </c>
      <c r="D77" s="29" t="e">
        <f t="shared" si="20"/>
        <v>#REF!</v>
      </c>
      <c r="E77" s="25" t="e">
        <f t="shared" si="21"/>
        <v>#REF!</v>
      </c>
      <c r="F77" s="30"/>
    </row>
    <row r="78" s="4" customFormat="1" ht="24" customHeight="1" spans="1:6">
      <c r="A78" s="31" t="s">
        <v>47</v>
      </c>
      <c r="B78" s="28">
        <f>SUM(B79:B81)</f>
        <v>70</v>
      </c>
      <c r="C78" s="28">
        <f>SUM(C79:C80)</f>
        <v>434</v>
      </c>
      <c r="D78" s="29">
        <f t="shared" si="20"/>
        <v>364</v>
      </c>
      <c r="E78" s="25">
        <f t="shared" si="21"/>
        <v>520</v>
      </c>
      <c r="F78" s="30"/>
    </row>
    <row r="79" s="4" customFormat="1" ht="24" customHeight="1" spans="1:6">
      <c r="A79" s="32" t="s">
        <v>12</v>
      </c>
      <c r="B79" s="29">
        <v>50</v>
      </c>
      <c r="C79" s="29">
        <v>434</v>
      </c>
      <c r="D79" s="29">
        <f t="shared" si="20"/>
        <v>384</v>
      </c>
      <c r="E79" s="25">
        <f t="shared" si="21"/>
        <v>768</v>
      </c>
      <c r="F79" s="30"/>
    </row>
    <row r="80" s="4" customFormat="1" ht="24" customHeight="1" spans="1:6">
      <c r="A80" s="32" t="s">
        <v>48</v>
      </c>
      <c r="B80" s="29"/>
      <c r="C80" s="29"/>
      <c r="D80" s="29"/>
      <c r="E80" s="25"/>
      <c r="F80" s="30"/>
    </row>
    <row r="81" s="4" customFormat="1" ht="24" customHeight="1" spans="1:6">
      <c r="A81" s="31" t="s">
        <v>49</v>
      </c>
      <c r="B81" s="29">
        <v>20</v>
      </c>
      <c r="C81" s="28">
        <v>50</v>
      </c>
      <c r="D81" s="29">
        <f t="shared" ref="D81:D88" si="22">C81-B81</f>
        <v>30</v>
      </c>
      <c r="E81" s="25">
        <f t="shared" ref="E81:E88" si="23">IF(B81=0,,D81/B81*100)</f>
        <v>150</v>
      </c>
      <c r="F81" s="30"/>
    </row>
    <row r="82" s="4" customFormat="1" ht="24" customHeight="1" spans="1:6">
      <c r="A82" s="31" t="s">
        <v>50</v>
      </c>
      <c r="B82" s="28" t="e">
        <f>SUM(B83:B85)</f>
        <v>#REF!</v>
      </c>
      <c r="C82" s="28">
        <f>SUM(C83)</f>
        <v>960</v>
      </c>
      <c r="D82" s="29"/>
      <c r="E82" s="25"/>
      <c r="F82" s="30"/>
    </row>
    <row r="83" s="4" customFormat="1" ht="24" customHeight="1" spans="1:6">
      <c r="A83" s="32" t="s">
        <v>12</v>
      </c>
      <c r="B83" s="29"/>
      <c r="C83" s="29">
        <v>960</v>
      </c>
      <c r="D83" s="29"/>
      <c r="E83" s="25"/>
      <c r="F83" s="30"/>
    </row>
    <row r="84" s="4" customFormat="1" ht="24" customHeight="1" spans="1:6">
      <c r="A84" s="36" t="s">
        <v>51</v>
      </c>
      <c r="B84" s="28" t="e">
        <f>SUM(B85,B88,B93,B95,#REF!)</f>
        <v>#REF!</v>
      </c>
      <c r="C84" s="28">
        <f>SUM(C85,C88,C93,C95)</f>
        <v>11709</v>
      </c>
      <c r="D84" s="29" t="e">
        <f t="shared" si="22"/>
        <v>#REF!</v>
      </c>
      <c r="E84" s="25" t="e">
        <f t="shared" si="23"/>
        <v>#REF!</v>
      </c>
      <c r="F84" s="30"/>
    </row>
    <row r="85" s="4" customFormat="1" ht="24" customHeight="1" spans="1:6">
      <c r="A85" s="31" t="s">
        <v>52</v>
      </c>
      <c r="B85" s="28">
        <f>SUM(B86:B87)</f>
        <v>2200</v>
      </c>
      <c r="C85" s="28">
        <f>SUM(C86:C87)</f>
        <v>551</v>
      </c>
      <c r="D85" s="29">
        <f t="shared" si="22"/>
        <v>-1649</v>
      </c>
      <c r="E85" s="25">
        <f t="shared" si="23"/>
        <v>-74.9545454545455</v>
      </c>
      <c r="F85" s="30"/>
    </row>
    <row r="86" s="4" customFormat="1" ht="24" customHeight="1" spans="1:6">
      <c r="A86" s="32" t="s">
        <v>12</v>
      </c>
      <c r="B86" s="29">
        <v>200</v>
      </c>
      <c r="C86" s="29">
        <v>57</v>
      </c>
      <c r="D86" s="29">
        <f t="shared" si="22"/>
        <v>-143</v>
      </c>
      <c r="E86" s="25">
        <f t="shared" si="23"/>
        <v>-71.5</v>
      </c>
      <c r="F86" s="30"/>
    </row>
    <row r="87" s="4" customFormat="1" ht="24" customHeight="1" spans="1:6">
      <c r="A87" s="32" t="s">
        <v>14</v>
      </c>
      <c r="B87" s="29">
        <v>2000</v>
      </c>
      <c r="C87" s="29">
        <v>494</v>
      </c>
      <c r="D87" s="29">
        <f t="shared" si="22"/>
        <v>-1506</v>
      </c>
      <c r="E87" s="25">
        <f t="shared" si="23"/>
        <v>-75.3</v>
      </c>
      <c r="F87" s="30"/>
    </row>
    <row r="88" s="4" customFormat="1" ht="24" customHeight="1" spans="1:6">
      <c r="A88" s="31" t="s">
        <v>53</v>
      </c>
      <c r="B88" s="28">
        <f>SUM(B90:B92)</f>
        <v>10900</v>
      </c>
      <c r="C88" s="28">
        <f>SUM(C89:C92)</f>
        <v>10821</v>
      </c>
      <c r="D88" s="29">
        <f t="shared" si="22"/>
        <v>-79</v>
      </c>
      <c r="E88" s="25">
        <f t="shared" si="23"/>
        <v>-0.724770642201835</v>
      </c>
      <c r="F88" s="30"/>
    </row>
    <row r="89" s="4" customFormat="1" ht="24" customHeight="1" spans="1:6">
      <c r="A89" s="32" t="s">
        <v>54</v>
      </c>
      <c r="B89" s="29"/>
      <c r="C89" s="29">
        <v>261</v>
      </c>
      <c r="D89" s="29"/>
      <c r="E89" s="25"/>
      <c r="F89" s="30"/>
    </row>
    <row r="90" s="4" customFormat="1" ht="24" customHeight="1" spans="1:6">
      <c r="A90" s="32" t="s">
        <v>55</v>
      </c>
      <c r="B90" s="29">
        <v>10000</v>
      </c>
      <c r="C90" s="29">
        <v>9395</v>
      </c>
      <c r="D90" s="29">
        <f t="shared" ref="D90:D110" si="24">C90-B90</f>
        <v>-605</v>
      </c>
      <c r="E90" s="25">
        <f t="shared" ref="E90:E110" si="25">IF(B90=0,,D90/B90*100)</f>
        <v>-6.05</v>
      </c>
      <c r="F90" s="30"/>
    </row>
    <row r="91" s="4" customFormat="1" ht="24" customHeight="1" spans="1:6">
      <c r="A91" s="32" t="s">
        <v>56</v>
      </c>
      <c r="B91" s="29"/>
      <c r="C91" s="29">
        <v>265</v>
      </c>
      <c r="D91" s="29"/>
      <c r="E91" s="25"/>
      <c r="F91" s="30"/>
    </row>
    <row r="92" s="4" customFormat="1" ht="24" customHeight="1" spans="1:6">
      <c r="A92" s="32" t="s">
        <v>57</v>
      </c>
      <c r="B92" s="29">
        <v>900</v>
      </c>
      <c r="C92" s="29">
        <v>900</v>
      </c>
      <c r="D92" s="29">
        <f t="shared" si="24"/>
        <v>0</v>
      </c>
      <c r="E92" s="25">
        <f t="shared" si="25"/>
        <v>0</v>
      </c>
      <c r="F92" s="30"/>
    </row>
    <row r="93" s="4" customFormat="1" ht="24" customHeight="1" spans="1:6">
      <c r="A93" s="31" t="s">
        <v>58</v>
      </c>
      <c r="B93" s="28">
        <f t="shared" ref="B93:B98" si="26">SUM(B94:B94)</f>
        <v>150</v>
      </c>
      <c r="C93" s="28">
        <f>SUM(C94)</f>
        <v>323</v>
      </c>
      <c r="D93" s="29">
        <f t="shared" si="24"/>
        <v>173</v>
      </c>
      <c r="E93" s="25">
        <f t="shared" si="25"/>
        <v>115.333333333333</v>
      </c>
      <c r="F93" s="30"/>
    </row>
    <row r="94" s="4" customFormat="1" ht="24" customHeight="1" spans="1:6">
      <c r="A94" s="32" t="s">
        <v>59</v>
      </c>
      <c r="B94" s="29">
        <v>150</v>
      </c>
      <c r="C94" s="29">
        <v>323</v>
      </c>
      <c r="D94" s="29">
        <f t="shared" si="24"/>
        <v>173</v>
      </c>
      <c r="E94" s="25">
        <f t="shared" si="25"/>
        <v>115.333333333333</v>
      </c>
      <c r="F94" s="30"/>
    </row>
    <row r="95" s="4" customFormat="1" ht="24" customHeight="1" spans="1:6">
      <c r="A95" s="31" t="s">
        <v>60</v>
      </c>
      <c r="B95" s="28">
        <f t="shared" si="26"/>
        <v>300</v>
      </c>
      <c r="C95" s="28">
        <f>SUM(C96:C96)</f>
        <v>14</v>
      </c>
      <c r="D95" s="29">
        <f t="shared" si="24"/>
        <v>-286</v>
      </c>
      <c r="E95" s="25">
        <f t="shared" si="25"/>
        <v>-95.3333333333333</v>
      </c>
      <c r="F95" s="30"/>
    </row>
    <row r="96" s="4" customFormat="1" ht="24" customHeight="1" spans="1:6">
      <c r="A96" s="32" t="s">
        <v>61</v>
      </c>
      <c r="B96" s="29">
        <v>300</v>
      </c>
      <c r="C96" s="29">
        <v>14</v>
      </c>
      <c r="D96" s="29">
        <f t="shared" si="24"/>
        <v>-286</v>
      </c>
      <c r="E96" s="25">
        <f t="shared" si="25"/>
        <v>-95.3333333333333</v>
      </c>
      <c r="F96" s="30"/>
    </row>
    <row r="97" s="4" customFormat="1" ht="24" customHeight="1" spans="1:6">
      <c r="A97" s="36" t="s">
        <v>62</v>
      </c>
      <c r="B97" s="28" t="e">
        <f>SUM(B98,#REF!,B100)</f>
        <v>#REF!</v>
      </c>
      <c r="C97" s="28">
        <f>SUM(C98)</f>
        <v>21</v>
      </c>
      <c r="D97" s="29" t="e">
        <f t="shared" si="24"/>
        <v>#REF!</v>
      </c>
      <c r="E97" s="25" t="e">
        <f t="shared" si="25"/>
        <v>#REF!</v>
      </c>
      <c r="F97" s="30"/>
    </row>
    <row r="98" s="4" customFormat="1" ht="24" customHeight="1" spans="1:6">
      <c r="A98" s="31" t="s">
        <v>63</v>
      </c>
      <c r="B98" s="28">
        <f t="shared" si="26"/>
        <v>50</v>
      </c>
      <c r="C98" s="28">
        <f>SUM(C99:C100)</f>
        <v>21</v>
      </c>
      <c r="D98" s="29">
        <f t="shared" si="24"/>
        <v>-29</v>
      </c>
      <c r="E98" s="25">
        <f t="shared" si="25"/>
        <v>-58</v>
      </c>
      <c r="F98" s="30"/>
    </row>
    <row r="99" s="4" customFormat="1" ht="24" customHeight="1" spans="1:6">
      <c r="A99" s="32" t="s">
        <v>12</v>
      </c>
      <c r="B99" s="29">
        <v>50</v>
      </c>
      <c r="C99" s="29">
        <v>20</v>
      </c>
      <c r="D99" s="29">
        <f t="shared" si="24"/>
        <v>-30</v>
      </c>
      <c r="E99" s="25">
        <f t="shared" si="25"/>
        <v>-60</v>
      </c>
      <c r="F99" s="30"/>
    </row>
    <row r="100" s="4" customFormat="1" ht="24" customHeight="1" spans="1:6">
      <c r="A100" s="32" t="s">
        <v>14</v>
      </c>
      <c r="B100" s="29" t="e">
        <f>SUM(#REF!)</f>
        <v>#REF!</v>
      </c>
      <c r="C100" s="29">
        <v>1</v>
      </c>
      <c r="D100" s="29" t="e">
        <f t="shared" si="24"/>
        <v>#REF!</v>
      </c>
      <c r="E100" s="25" t="e">
        <f t="shared" si="25"/>
        <v>#REF!</v>
      </c>
      <c r="F100" s="30"/>
    </row>
    <row r="101" s="4" customFormat="1" ht="24" customHeight="1" spans="1:6">
      <c r="A101" s="36" t="s">
        <v>64</v>
      </c>
      <c r="B101" s="28" t="e">
        <f>SUM(B102,#REF!,#REF!)</f>
        <v>#REF!</v>
      </c>
      <c r="C101" s="28">
        <f>SUM(C102)</f>
        <v>327</v>
      </c>
      <c r="D101" s="29" t="e">
        <f t="shared" si="24"/>
        <v>#REF!</v>
      </c>
      <c r="E101" s="25" t="e">
        <f t="shared" si="25"/>
        <v>#REF!</v>
      </c>
      <c r="F101" s="30"/>
    </row>
    <row r="102" s="4" customFormat="1" ht="24" customHeight="1" spans="1:6">
      <c r="A102" s="31" t="s">
        <v>65</v>
      </c>
      <c r="B102" s="28">
        <f>SUM(B103:B106)</f>
        <v>600</v>
      </c>
      <c r="C102" s="28">
        <f>SUM(C103:C106)</f>
        <v>327</v>
      </c>
      <c r="D102" s="29">
        <f t="shared" si="24"/>
        <v>-273</v>
      </c>
      <c r="E102" s="25">
        <f t="shared" si="25"/>
        <v>-45.5</v>
      </c>
      <c r="F102" s="30"/>
    </row>
    <row r="103" s="4" customFormat="1" ht="24" customHeight="1" spans="1:6">
      <c r="A103" s="32" t="s">
        <v>12</v>
      </c>
      <c r="B103" s="29">
        <v>50</v>
      </c>
      <c r="C103" s="29">
        <v>47</v>
      </c>
      <c r="D103" s="29">
        <f t="shared" si="24"/>
        <v>-3</v>
      </c>
      <c r="E103" s="25">
        <f t="shared" si="25"/>
        <v>-6</v>
      </c>
      <c r="F103" s="30"/>
    </row>
    <row r="104" s="4" customFormat="1" ht="24" customHeight="1" spans="1:6">
      <c r="A104" s="32" t="s">
        <v>14</v>
      </c>
      <c r="B104" s="29">
        <v>200</v>
      </c>
      <c r="C104" s="29"/>
      <c r="D104" s="29">
        <f t="shared" si="24"/>
        <v>-200</v>
      </c>
      <c r="E104" s="25">
        <f t="shared" si="25"/>
        <v>-100</v>
      </c>
      <c r="F104" s="37"/>
    </row>
    <row r="105" s="4" customFormat="1" ht="24" customHeight="1" spans="1:6">
      <c r="A105" s="32" t="s">
        <v>66</v>
      </c>
      <c r="B105" s="29">
        <v>200</v>
      </c>
      <c r="C105" s="29">
        <v>280</v>
      </c>
      <c r="D105" s="29">
        <f t="shared" si="24"/>
        <v>80</v>
      </c>
      <c r="E105" s="25">
        <f t="shared" si="25"/>
        <v>40</v>
      </c>
      <c r="F105" s="30"/>
    </row>
    <row r="106" s="4" customFormat="1" ht="24" customHeight="1" spans="1:6">
      <c r="A106" s="32" t="s">
        <v>67</v>
      </c>
      <c r="B106" s="29">
        <v>150</v>
      </c>
      <c r="C106" s="29"/>
      <c r="D106" s="29">
        <f t="shared" si="24"/>
        <v>-150</v>
      </c>
      <c r="E106" s="25">
        <f t="shared" si="25"/>
        <v>-100</v>
      </c>
      <c r="F106" s="30"/>
    </row>
    <row r="107" s="4" customFormat="1" ht="24" customHeight="1" spans="1:6">
      <c r="A107" s="36" t="s">
        <v>68</v>
      </c>
      <c r="B107" s="28" t="e">
        <f>SUM(B108,B113,B118,#REF!,#REF!,B132)</f>
        <v>#REF!</v>
      </c>
      <c r="C107" s="28">
        <f>SUM(C108,C113,C118,C130,C132,C135,C140,C123,C125,C128,C138)</f>
        <v>20205</v>
      </c>
      <c r="D107" s="29" t="e">
        <f t="shared" si="24"/>
        <v>#REF!</v>
      </c>
      <c r="E107" s="25" t="e">
        <f t="shared" si="25"/>
        <v>#REF!</v>
      </c>
      <c r="F107" s="30"/>
    </row>
    <row r="108" s="4" customFormat="1" ht="24" customHeight="1" spans="1:6">
      <c r="A108" s="31" t="s">
        <v>69</v>
      </c>
      <c r="B108" s="28">
        <f>SUM(B109:B112)</f>
        <v>550</v>
      </c>
      <c r="C108" s="28">
        <f>SUM(C109:C112)</f>
        <v>2064</v>
      </c>
      <c r="D108" s="29">
        <f t="shared" si="24"/>
        <v>1514</v>
      </c>
      <c r="E108" s="25">
        <f t="shared" si="25"/>
        <v>275.272727272727</v>
      </c>
      <c r="F108" s="30"/>
    </row>
    <row r="109" s="4" customFormat="1" ht="24" customHeight="1" spans="1:6">
      <c r="A109" s="32" t="s">
        <v>12</v>
      </c>
      <c r="B109" s="29">
        <v>250</v>
      </c>
      <c r="C109" s="29">
        <v>169</v>
      </c>
      <c r="D109" s="29">
        <f t="shared" si="24"/>
        <v>-81</v>
      </c>
      <c r="E109" s="25">
        <f t="shared" si="25"/>
        <v>-32.4</v>
      </c>
      <c r="F109" s="30"/>
    </row>
    <row r="110" s="4" customFormat="1" ht="24" customHeight="1" spans="1:6">
      <c r="A110" s="32" t="s">
        <v>14</v>
      </c>
      <c r="B110" s="29">
        <v>100</v>
      </c>
      <c r="C110" s="29"/>
      <c r="D110" s="29">
        <f t="shared" si="24"/>
        <v>-100</v>
      </c>
      <c r="E110" s="25">
        <f t="shared" si="25"/>
        <v>-100</v>
      </c>
      <c r="F110" s="30"/>
    </row>
    <row r="111" s="4" customFormat="1" ht="24" customHeight="1" spans="1:6">
      <c r="A111" s="32" t="s">
        <v>19</v>
      </c>
      <c r="B111" s="29"/>
      <c r="C111" s="29">
        <v>310</v>
      </c>
      <c r="D111" s="29"/>
      <c r="E111" s="25"/>
      <c r="F111" s="30"/>
    </row>
    <row r="112" s="4" customFormat="1" ht="24" customHeight="1" spans="1:6">
      <c r="A112" s="32" t="s">
        <v>70</v>
      </c>
      <c r="B112" s="29">
        <v>200</v>
      </c>
      <c r="C112" s="29">
        <v>1585</v>
      </c>
      <c r="D112" s="29">
        <f t="shared" ref="D112:D119" si="27">C112-B112</f>
        <v>1385</v>
      </c>
      <c r="E112" s="25">
        <f t="shared" ref="E112:E119" si="28">IF(B112=0,,D112/B112*100)</f>
        <v>692.5</v>
      </c>
      <c r="F112" s="30"/>
    </row>
    <row r="113" s="4" customFormat="1" ht="24" customHeight="1" spans="1:6">
      <c r="A113" s="31" t="s">
        <v>71</v>
      </c>
      <c r="B113" s="28">
        <f>SUM(B114:B117)</f>
        <v>2300</v>
      </c>
      <c r="C113" s="28">
        <f>SUM(C114:C117)</f>
        <v>5033</v>
      </c>
      <c r="D113" s="29">
        <f t="shared" si="27"/>
        <v>2733</v>
      </c>
      <c r="E113" s="25">
        <f t="shared" si="28"/>
        <v>118.826086956522</v>
      </c>
      <c r="F113" s="30"/>
    </row>
    <row r="114" s="4" customFormat="1" ht="24" customHeight="1" spans="1:6">
      <c r="A114" s="32" t="s">
        <v>12</v>
      </c>
      <c r="B114" s="29">
        <v>1200</v>
      </c>
      <c r="C114" s="29">
        <v>160</v>
      </c>
      <c r="D114" s="29">
        <f t="shared" si="27"/>
        <v>-1040</v>
      </c>
      <c r="E114" s="25">
        <f t="shared" si="28"/>
        <v>-86.6666666666667</v>
      </c>
      <c r="F114" s="30"/>
    </row>
    <row r="115" s="4" customFormat="1" ht="24" customHeight="1" spans="1:6">
      <c r="A115" s="32" t="s">
        <v>14</v>
      </c>
      <c r="B115" s="29">
        <v>300</v>
      </c>
      <c r="C115" s="29"/>
      <c r="D115" s="29">
        <f t="shared" si="27"/>
        <v>-300</v>
      </c>
      <c r="E115" s="25">
        <f t="shared" si="28"/>
        <v>-100</v>
      </c>
      <c r="F115" s="30"/>
    </row>
    <row r="116" s="4" customFormat="1" ht="24" customHeight="1" spans="1:6">
      <c r="A116" s="32" t="s">
        <v>72</v>
      </c>
      <c r="B116" s="29">
        <v>800</v>
      </c>
      <c r="C116" s="29">
        <v>4770</v>
      </c>
      <c r="D116" s="29">
        <f t="shared" si="27"/>
        <v>3970</v>
      </c>
      <c r="E116" s="25">
        <f t="shared" si="28"/>
        <v>496.25</v>
      </c>
      <c r="F116" s="30"/>
    </row>
    <row r="117" s="4" customFormat="1" ht="24" customHeight="1" spans="1:6">
      <c r="A117" s="32" t="s">
        <v>73</v>
      </c>
      <c r="B117" s="29"/>
      <c r="C117" s="29">
        <v>103</v>
      </c>
      <c r="D117" s="29">
        <f t="shared" si="27"/>
        <v>103</v>
      </c>
      <c r="E117" s="25">
        <f t="shared" si="28"/>
        <v>0</v>
      </c>
      <c r="F117" s="30"/>
    </row>
    <row r="118" s="4" customFormat="1" ht="24" customHeight="1" spans="1:6">
      <c r="A118" s="31" t="s">
        <v>74</v>
      </c>
      <c r="B118" s="28">
        <f>SUM(B119:B119)</f>
        <v>1800</v>
      </c>
      <c r="C118" s="28">
        <f>SUM(C119:C122)</f>
        <v>9179</v>
      </c>
      <c r="D118" s="29">
        <f t="shared" si="27"/>
        <v>7379</v>
      </c>
      <c r="E118" s="25">
        <f t="shared" si="28"/>
        <v>409.944444444444</v>
      </c>
      <c r="F118" s="30"/>
    </row>
    <row r="119" s="4" customFormat="1" ht="24" customHeight="1" spans="1:6">
      <c r="A119" s="32" t="s">
        <v>75</v>
      </c>
      <c r="B119" s="29">
        <v>1800</v>
      </c>
      <c r="C119" s="29">
        <v>66</v>
      </c>
      <c r="D119" s="29">
        <f t="shared" si="27"/>
        <v>-1734</v>
      </c>
      <c r="E119" s="25">
        <f t="shared" si="28"/>
        <v>-96.3333333333333</v>
      </c>
      <c r="F119" s="30"/>
    </row>
    <row r="120" s="4" customFormat="1" ht="24" customHeight="1" spans="1:6">
      <c r="A120" s="32" t="s">
        <v>76</v>
      </c>
      <c r="B120" s="29"/>
      <c r="C120" s="29"/>
      <c r="D120" s="29"/>
      <c r="E120" s="25"/>
      <c r="F120" s="30"/>
    </row>
    <row r="121" s="4" customFormat="1" ht="24" customHeight="1" spans="1:6">
      <c r="A121" s="32" t="s">
        <v>77</v>
      </c>
      <c r="B121" s="29"/>
      <c r="C121" s="29">
        <v>8163</v>
      </c>
      <c r="D121" s="29"/>
      <c r="E121" s="25"/>
      <c r="F121" s="30"/>
    </row>
    <row r="122" s="4" customFormat="1" ht="24" customHeight="1" spans="1:6">
      <c r="A122" s="32" t="s">
        <v>78</v>
      </c>
      <c r="B122" s="29"/>
      <c r="C122" s="29">
        <v>950</v>
      </c>
      <c r="D122" s="29"/>
      <c r="E122" s="25"/>
      <c r="F122" s="30"/>
    </row>
    <row r="123" s="4" customFormat="1" ht="24" customHeight="1" spans="1:6">
      <c r="A123" s="31" t="s">
        <v>79</v>
      </c>
      <c r="B123" s="28" t="e">
        <f t="shared" ref="B123:B128" si="29">SUM(B124:B132)</f>
        <v>#REF!</v>
      </c>
      <c r="C123" s="28">
        <f>SUM(C124:C124)</f>
        <v>800</v>
      </c>
      <c r="D123" s="29"/>
      <c r="E123" s="25"/>
      <c r="F123" s="30"/>
    </row>
    <row r="124" s="4" customFormat="1" ht="24" customHeight="1" spans="1:6">
      <c r="A124" s="32" t="s">
        <v>80</v>
      </c>
      <c r="B124" s="29">
        <v>1200</v>
      </c>
      <c r="C124" s="29">
        <v>800</v>
      </c>
      <c r="D124" s="29"/>
      <c r="E124" s="25"/>
      <c r="F124" s="30"/>
    </row>
    <row r="125" s="4" customFormat="1" ht="24" customHeight="1" spans="1:6">
      <c r="A125" s="31" t="s">
        <v>81</v>
      </c>
      <c r="B125" s="28" t="e">
        <f t="shared" si="29"/>
        <v>#REF!</v>
      </c>
      <c r="C125" s="28">
        <f>SUM(C126:C127)</f>
        <v>1003</v>
      </c>
      <c r="D125" s="29"/>
      <c r="E125" s="25"/>
      <c r="F125" s="30"/>
    </row>
    <row r="126" s="4" customFormat="1" ht="24" customHeight="1" spans="1:6">
      <c r="A126" s="32" t="s">
        <v>82</v>
      </c>
      <c r="B126" s="29">
        <v>1200</v>
      </c>
      <c r="C126" s="29">
        <v>424</v>
      </c>
      <c r="D126" s="29"/>
      <c r="E126" s="25"/>
      <c r="F126" s="30"/>
    </row>
    <row r="127" s="4" customFormat="1" ht="24" customHeight="1" spans="1:6">
      <c r="A127" s="32" t="s">
        <v>83</v>
      </c>
      <c r="B127" s="29"/>
      <c r="C127" s="29">
        <v>579</v>
      </c>
      <c r="D127" s="29"/>
      <c r="E127" s="25"/>
      <c r="F127" s="30"/>
    </row>
    <row r="128" s="4" customFormat="1" ht="24" customHeight="1" spans="1:6">
      <c r="A128" s="31" t="s">
        <v>84</v>
      </c>
      <c r="B128" s="28" t="e">
        <f t="shared" si="29"/>
        <v>#REF!</v>
      </c>
      <c r="C128" s="28">
        <f>SUM(C129:C129)</f>
        <v>810</v>
      </c>
      <c r="D128" s="29"/>
      <c r="E128" s="25"/>
      <c r="F128" s="30"/>
    </row>
    <row r="129" s="4" customFormat="1" ht="24" customHeight="1" spans="1:6">
      <c r="A129" s="32" t="s">
        <v>85</v>
      </c>
      <c r="B129" s="29">
        <v>1200</v>
      </c>
      <c r="C129" s="29">
        <v>810</v>
      </c>
      <c r="D129" s="29"/>
      <c r="E129" s="25"/>
      <c r="F129" s="30"/>
    </row>
    <row r="130" s="4" customFormat="1" ht="24" customHeight="1" spans="1:6">
      <c r="A130" s="31" t="s">
        <v>86</v>
      </c>
      <c r="B130" s="28"/>
      <c r="C130" s="28">
        <f>SUM(C131:C131)</f>
        <v>60</v>
      </c>
      <c r="D130" s="29"/>
      <c r="E130" s="25"/>
      <c r="F130" s="30"/>
    </row>
    <row r="131" s="4" customFormat="1" ht="24" customHeight="1" spans="1:6">
      <c r="A131" s="32" t="s">
        <v>87</v>
      </c>
      <c r="B131" s="28"/>
      <c r="C131" s="29">
        <v>60</v>
      </c>
      <c r="D131" s="29"/>
      <c r="E131" s="25"/>
      <c r="F131" s="30"/>
    </row>
    <row r="132" s="4" customFormat="1" ht="24" customHeight="1" spans="1:6">
      <c r="A132" s="31" t="s">
        <v>88</v>
      </c>
      <c r="B132" s="28" t="e">
        <f>SUM(#REF!)</f>
        <v>#REF!</v>
      </c>
      <c r="C132" s="28">
        <f>SUM(C133:C134)</f>
        <v>262</v>
      </c>
      <c r="D132" s="29" t="e">
        <f>C132-B132</f>
        <v>#REF!</v>
      </c>
      <c r="E132" s="25" t="e">
        <f>IF(B132=0,,D132/B132*100)</f>
        <v>#REF!</v>
      </c>
      <c r="F132" s="30"/>
    </row>
    <row r="133" s="4" customFormat="1" ht="24" customHeight="1" spans="1:6">
      <c r="A133" s="32" t="s">
        <v>12</v>
      </c>
      <c r="B133" s="29"/>
      <c r="C133" s="29">
        <v>261</v>
      </c>
      <c r="D133" s="29"/>
      <c r="E133" s="25"/>
      <c r="F133" s="30"/>
    </row>
    <row r="134" s="4" customFormat="1" ht="24" customHeight="1" spans="1:6">
      <c r="A134" s="32" t="s">
        <v>14</v>
      </c>
      <c r="B134" s="29"/>
      <c r="C134" s="29">
        <v>1</v>
      </c>
      <c r="D134" s="29"/>
      <c r="E134" s="25"/>
      <c r="F134" s="30"/>
    </row>
    <row r="135" s="4" customFormat="1" ht="24" customHeight="1" spans="1:6">
      <c r="A135" s="31" t="s">
        <v>89</v>
      </c>
      <c r="B135" s="28"/>
      <c r="C135" s="28">
        <f>SUM(C136:C137)</f>
        <v>812</v>
      </c>
      <c r="D135" s="29"/>
      <c r="E135" s="25"/>
      <c r="F135" s="30"/>
    </row>
    <row r="136" s="4" customFormat="1" ht="24" customHeight="1" spans="1:6">
      <c r="A136" s="32" t="s">
        <v>90</v>
      </c>
      <c r="B136" s="28"/>
      <c r="C136" s="29">
        <v>412</v>
      </c>
      <c r="D136" s="29"/>
      <c r="E136" s="25"/>
      <c r="F136" s="30"/>
    </row>
    <row r="137" s="4" customFormat="1" ht="24" customHeight="1" spans="1:6">
      <c r="A137" s="32" t="s">
        <v>91</v>
      </c>
      <c r="B137" s="29"/>
      <c r="C137" s="29">
        <v>400</v>
      </c>
      <c r="D137" s="29"/>
      <c r="E137" s="25"/>
      <c r="F137" s="30"/>
    </row>
    <row r="138" s="4" customFormat="1" ht="24" customHeight="1" spans="1:6">
      <c r="A138" s="31" t="s">
        <v>92</v>
      </c>
      <c r="B138" s="28" t="e">
        <f>SUM(#REF!)</f>
        <v>#REF!</v>
      </c>
      <c r="C138" s="28">
        <f>SUM(C139:C139)</f>
        <v>5</v>
      </c>
      <c r="D138" s="29"/>
      <c r="E138" s="25"/>
      <c r="F138" s="30"/>
    </row>
    <row r="139" s="4" customFormat="1" ht="24" customHeight="1" spans="1:6">
      <c r="A139" s="32" t="s">
        <v>93</v>
      </c>
      <c r="B139" s="29"/>
      <c r="C139" s="29">
        <v>5</v>
      </c>
      <c r="D139" s="29"/>
      <c r="E139" s="25"/>
      <c r="F139" s="30"/>
    </row>
    <row r="140" s="4" customFormat="1" ht="24" customHeight="1" spans="1:6">
      <c r="A140" s="31" t="s">
        <v>94</v>
      </c>
      <c r="B140" s="29"/>
      <c r="C140" s="28">
        <f>SUM(C141:C142)</f>
        <v>177</v>
      </c>
      <c r="D140" s="29"/>
      <c r="E140" s="25"/>
      <c r="F140" s="30"/>
    </row>
    <row r="141" s="4" customFormat="1" ht="24" customHeight="1" spans="1:6">
      <c r="A141" s="32" t="s">
        <v>12</v>
      </c>
      <c r="B141" s="29"/>
      <c r="C141" s="29">
        <v>175</v>
      </c>
      <c r="D141" s="29"/>
      <c r="E141" s="25"/>
      <c r="F141" s="30"/>
    </row>
    <row r="142" s="4" customFormat="1" ht="24" customHeight="1" spans="1:6">
      <c r="A142" s="32" t="s">
        <v>14</v>
      </c>
      <c r="B142" s="29"/>
      <c r="C142" s="29">
        <v>2</v>
      </c>
      <c r="D142" s="29"/>
      <c r="E142" s="25"/>
      <c r="F142" s="30"/>
    </row>
    <row r="143" s="4" customFormat="1" ht="24" customHeight="1" spans="1:6">
      <c r="A143" s="36" t="s">
        <v>95</v>
      </c>
      <c r="B143" s="28" t="e">
        <f>SUM(B144,B150,#REF!,B153,#REF!)</f>
        <v>#REF!</v>
      </c>
      <c r="C143" s="28">
        <f>SUM(C144,C148,C150,C153,C155,C158,C161,C165,C163,C167)</f>
        <v>3673</v>
      </c>
      <c r="D143" s="29" t="e">
        <f t="shared" ref="D143:D145" si="30">C143-B143</f>
        <v>#REF!</v>
      </c>
      <c r="E143" s="25" t="e">
        <f t="shared" ref="E143:E145" si="31">IF(B143=0,,D143/B143*100)</f>
        <v>#REF!</v>
      </c>
      <c r="F143" s="30"/>
    </row>
    <row r="144" s="4" customFormat="1" ht="24" customHeight="1" spans="1:6">
      <c r="A144" s="31" t="s">
        <v>96</v>
      </c>
      <c r="B144" s="28">
        <f>SUM(B145:B147)</f>
        <v>550</v>
      </c>
      <c r="C144" s="28">
        <f>SUM(C145:C147)</f>
        <v>135</v>
      </c>
      <c r="D144" s="29">
        <f t="shared" si="30"/>
        <v>-415</v>
      </c>
      <c r="E144" s="25">
        <f t="shared" si="31"/>
        <v>-75.4545454545455</v>
      </c>
      <c r="F144" s="30"/>
    </row>
    <row r="145" s="4" customFormat="1" ht="24" customHeight="1" spans="1:6">
      <c r="A145" s="32" t="s">
        <v>12</v>
      </c>
      <c r="B145" s="29">
        <v>50</v>
      </c>
      <c r="C145" s="29">
        <v>116</v>
      </c>
      <c r="D145" s="29">
        <f t="shared" si="30"/>
        <v>66</v>
      </c>
      <c r="E145" s="25">
        <f t="shared" si="31"/>
        <v>132</v>
      </c>
      <c r="F145" s="30"/>
    </row>
    <row r="146" s="4" customFormat="1" ht="24" customHeight="1" spans="1:6">
      <c r="A146" s="32" t="s">
        <v>14</v>
      </c>
      <c r="B146" s="29"/>
      <c r="C146" s="29"/>
      <c r="D146" s="29"/>
      <c r="E146" s="25"/>
      <c r="F146" s="30"/>
    </row>
    <row r="147" s="4" customFormat="1" ht="24" customHeight="1" spans="1:6">
      <c r="A147" s="32" t="s">
        <v>97</v>
      </c>
      <c r="B147" s="29">
        <v>500</v>
      </c>
      <c r="C147" s="29">
        <v>19</v>
      </c>
      <c r="D147" s="29">
        <f t="shared" ref="D147:D151" si="32">C147-B147</f>
        <v>-481</v>
      </c>
      <c r="E147" s="25">
        <f t="shared" ref="E147:E151" si="33">IF(B147=0,,D147/B147*100)</f>
        <v>-96.2</v>
      </c>
      <c r="F147" s="30"/>
    </row>
    <row r="148" s="4" customFormat="1" ht="24" customHeight="1" spans="1:6">
      <c r="A148" s="31" t="s">
        <v>98</v>
      </c>
      <c r="B148" s="29"/>
      <c r="C148" s="28">
        <f>SUM(C149:C149)</f>
        <v>355</v>
      </c>
      <c r="D148" s="29"/>
      <c r="E148" s="25"/>
      <c r="F148" s="30"/>
    </row>
    <row r="149" s="4" customFormat="1" ht="24" customHeight="1" spans="1:6">
      <c r="A149" s="32" t="s">
        <v>99</v>
      </c>
      <c r="B149" s="29"/>
      <c r="C149" s="29">
        <v>355</v>
      </c>
      <c r="D149" s="29"/>
      <c r="E149" s="25"/>
      <c r="F149" s="30"/>
    </row>
    <row r="150" s="4" customFormat="1" ht="24" customHeight="1" spans="1:6">
      <c r="A150" s="31" t="s">
        <v>100</v>
      </c>
      <c r="B150" s="28">
        <f>SUM(B151:B152)</f>
        <v>300</v>
      </c>
      <c r="C150" s="28">
        <f>SUM(C151:C152)</f>
        <v>568</v>
      </c>
      <c r="D150" s="29">
        <f t="shared" si="32"/>
        <v>268</v>
      </c>
      <c r="E150" s="25">
        <f t="shared" si="33"/>
        <v>89.3333333333333</v>
      </c>
      <c r="F150" s="30"/>
    </row>
    <row r="151" s="4" customFormat="1" ht="24" customHeight="1" spans="1:6">
      <c r="A151" s="32" t="s">
        <v>101</v>
      </c>
      <c r="B151" s="29">
        <v>300</v>
      </c>
      <c r="C151" s="29">
        <v>117</v>
      </c>
      <c r="D151" s="29">
        <f t="shared" si="32"/>
        <v>-183</v>
      </c>
      <c r="E151" s="25">
        <f t="shared" si="33"/>
        <v>-61</v>
      </c>
      <c r="F151" s="30"/>
    </row>
    <row r="152" s="4" customFormat="1" ht="24" customHeight="1" spans="1:6">
      <c r="A152" s="32" t="s">
        <v>102</v>
      </c>
      <c r="B152" s="29"/>
      <c r="C152" s="29">
        <v>451</v>
      </c>
      <c r="D152" s="29"/>
      <c r="E152" s="25"/>
      <c r="F152" s="30"/>
    </row>
    <row r="153" s="4" customFormat="1" ht="24" customHeight="1" spans="1:6">
      <c r="A153" s="31" t="s">
        <v>103</v>
      </c>
      <c r="B153" s="28" t="e">
        <f>SUM(#REF!)</f>
        <v>#REF!</v>
      </c>
      <c r="C153" s="28">
        <f>SUM(C154:C154)</f>
        <v>585</v>
      </c>
      <c r="D153" s="29" t="e">
        <f>C153-B153</f>
        <v>#REF!</v>
      </c>
      <c r="E153" s="25" t="e">
        <f>IF(B153=0,,D153/B153*100)</f>
        <v>#REF!</v>
      </c>
      <c r="F153" s="30"/>
    </row>
    <row r="154" s="4" customFormat="1" ht="24" customHeight="1" spans="1:6">
      <c r="A154" s="32" t="s">
        <v>104</v>
      </c>
      <c r="B154" s="28"/>
      <c r="C154" s="29">
        <v>585</v>
      </c>
      <c r="D154" s="29"/>
      <c r="E154" s="25"/>
      <c r="F154" s="30"/>
    </row>
    <row r="155" s="4" customFormat="1" ht="24" customHeight="1" spans="1:6">
      <c r="A155" s="31" t="s">
        <v>105</v>
      </c>
      <c r="B155" s="29"/>
      <c r="C155" s="28">
        <f>SUM(C156:C157)</f>
        <v>649</v>
      </c>
      <c r="D155" s="29"/>
      <c r="E155" s="25"/>
      <c r="F155" s="30"/>
    </row>
    <row r="156" s="4" customFormat="1" ht="24" customHeight="1" spans="1:6">
      <c r="A156" s="32" t="s">
        <v>106</v>
      </c>
      <c r="B156" s="29"/>
      <c r="C156" s="29">
        <v>336</v>
      </c>
      <c r="D156" s="29"/>
      <c r="E156" s="25"/>
      <c r="F156" s="30"/>
    </row>
    <row r="157" s="4" customFormat="1" ht="24" customHeight="1" spans="1:6">
      <c r="A157" s="32" t="s">
        <v>107</v>
      </c>
      <c r="B157" s="29"/>
      <c r="C157" s="29">
        <v>313</v>
      </c>
      <c r="D157" s="29"/>
      <c r="E157" s="25"/>
      <c r="F157" s="30"/>
    </row>
    <row r="158" s="4" customFormat="1" ht="24" customHeight="1" spans="1:6">
      <c r="A158" s="31" t="s">
        <v>108</v>
      </c>
      <c r="B158" s="29"/>
      <c r="C158" s="28">
        <f>SUM(C159:C160)</f>
        <v>902</v>
      </c>
      <c r="D158" s="29"/>
      <c r="E158" s="25"/>
      <c r="F158" s="30"/>
    </row>
    <row r="159" s="4" customFormat="1" ht="24" customHeight="1" spans="1:6">
      <c r="A159" s="32" t="s">
        <v>109</v>
      </c>
      <c r="B159" s="29"/>
      <c r="C159" s="29">
        <v>901</v>
      </c>
      <c r="D159" s="29"/>
      <c r="E159" s="25"/>
      <c r="F159" s="30"/>
    </row>
    <row r="160" s="4" customFormat="1" ht="24" customHeight="1" spans="1:6">
      <c r="A160" s="32" t="s">
        <v>110</v>
      </c>
      <c r="B160" s="29"/>
      <c r="C160" s="29">
        <v>1</v>
      </c>
      <c r="D160" s="29"/>
      <c r="E160" s="25"/>
      <c r="F160" s="30"/>
    </row>
    <row r="161" s="4" customFormat="1" ht="24" customHeight="1" spans="1:6">
      <c r="A161" s="31" t="s">
        <v>111</v>
      </c>
      <c r="B161" s="29"/>
      <c r="C161" s="28">
        <f>SUM(C162)</f>
        <v>237</v>
      </c>
      <c r="D161" s="29"/>
      <c r="E161" s="25"/>
      <c r="F161" s="30"/>
    </row>
    <row r="162" s="4" customFormat="1" ht="24" customHeight="1" spans="1:6">
      <c r="A162" s="32" t="s">
        <v>112</v>
      </c>
      <c r="B162" s="29"/>
      <c r="C162" s="29">
        <v>237</v>
      </c>
      <c r="D162" s="29"/>
      <c r="E162" s="25"/>
      <c r="F162" s="30"/>
    </row>
    <row r="163" s="4" customFormat="1" ht="24" customHeight="1" spans="1:6">
      <c r="A163" s="31" t="s">
        <v>113</v>
      </c>
      <c r="B163" s="29"/>
      <c r="C163" s="28">
        <f>SUM(C164)</f>
        <v>20</v>
      </c>
      <c r="D163" s="29"/>
      <c r="E163" s="25"/>
      <c r="F163" s="30"/>
    </row>
    <row r="164" s="4" customFormat="1" ht="24" customHeight="1" spans="1:6">
      <c r="A164" s="32" t="s">
        <v>114</v>
      </c>
      <c r="B164" s="29"/>
      <c r="C164" s="29">
        <v>20</v>
      </c>
      <c r="D164" s="29"/>
      <c r="E164" s="25"/>
      <c r="F164" s="30"/>
    </row>
    <row r="165" s="4" customFormat="1" ht="24" customHeight="1" spans="1:6">
      <c r="A165" s="31" t="s">
        <v>115</v>
      </c>
      <c r="B165" s="29"/>
      <c r="C165" s="28">
        <f>SUM(C166:C166)</f>
        <v>42</v>
      </c>
      <c r="D165" s="29"/>
      <c r="E165" s="25"/>
      <c r="F165" s="30"/>
    </row>
    <row r="166" s="4" customFormat="1" ht="24" customHeight="1" spans="1:6">
      <c r="A166" s="32" t="s">
        <v>12</v>
      </c>
      <c r="B166" s="29"/>
      <c r="C166" s="29">
        <v>42</v>
      </c>
      <c r="D166" s="29"/>
      <c r="E166" s="25"/>
      <c r="F166" s="30"/>
    </row>
    <row r="167" s="4" customFormat="1" ht="24" customHeight="1" spans="1:6">
      <c r="A167" s="31" t="s">
        <v>116</v>
      </c>
      <c r="B167" s="29"/>
      <c r="C167" s="28">
        <f>SUM(C168:C168)</f>
        <v>180</v>
      </c>
      <c r="D167" s="29"/>
      <c r="E167" s="25"/>
      <c r="F167" s="30"/>
    </row>
    <row r="168" s="4" customFormat="1" ht="24" customHeight="1" spans="1:6">
      <c r="A168" s="32" t="s">
        <v>116</v>
      </c>
      <c r="B168" s="29"/>
      <c r="C168" s="29">
        <v>180</v>
      </c>
      <c r="D168" s="29"/>
      <c r="E168" s="25"/>
      <c r="F168" s="30"/>
    </row>
    <row r="169" s="4" customFormat="1" ht="24" customHeight="1" spans="1:6">
      <c r="A169" s="36" t="s">
        <v>117</v>
      </c>
      <c r="B169" s="28" t="e">
        <f>SUM(B170,#REF!,#REF!)</f>
        <v>#REF!</v>
      </c>
      <c r="C169" s="28">
        <f>SUM(C170,C171)</f>
        <v>401</v>
      </c>
      <c r="D169" s="29" t="e">
        <f t="shared" ref="D169:D176" si="34">C169-B169</f>
        <v>#REF!</v>
      </c>
      <c r="E169" s="25" t="e">
        <f t="shared" ref="E169:E176" si="35">IF(B169=0,,D169/B169*100)</f>
        <v>#REF!</v>
      </c>
      <c r="F169" s="30"/>
    </row>
    <row r="170" s="4" customFormat="1" ht="24" customHeight="1" spans="1:6">
      <c r="A170" s="31" t="s">
        <v>118</v>
      </c>
      <c r="B170" s="28">
        <f>SUM(B171:B171)</f>
        <v>50</v>
      </c>
      <c r="C170" s="29">
        <v>242</v>
      </c>
      <c r="D170" s="29">
        <f t="shared" si="34"/>
        <v>192</v>
      </c>
      <c r="E170" s="25">
        <f t="shared" si="35"/>
        <v>384</v>
      </c>
      <c r="F170" s="30"/>
    </row>
    <row r="171" s="4" customFormat="1" ht="24" customHeight="1" spans="1:6">
      <c r="A171" s="31" t="s">
        <v>119</v>
      </c>
      <c r="B171" s="29">
        <v>50</v>
      </c>
      <c r="C171" s="29">
        <v>159</v>
      </c>
      <c r="D171" s="29">
        <f t="shared" si="34"/>
        <v>109</v>
      </c>
      <c r="E171" s="25">
        <f t="shared" si="35"/>
        <v>218</v>
      </c>
      <c r="F171" s="30"/>
    </row>
    <row r="172" s="4" customFormat="1" ht="24" customHeight="1" spans="1:6">
      <c r="A172" s="36" t="s">
        <v>120</v>
      </c>
      <c r="B172" s="28" t="e">
        <f>SUM(B173,#REF!,#REF!)</f>
        <v>#REF!</v>
      </c>
      <c r="C172" s="28">
        <f>SUM(C173,C178,C177,C180)</f>
        <v>26383</v>
      </c>
      <c r="D172" s="29" t="e">
        <f t="shared" si="34"/>
        <v>#REF!</v>
      </c>
      <c r="E172" s="25" t="e">
        <f t="shared" si="35"/>
        <v>#REF!</v>
      </c>
      <c r="F172" s="30"/>
    </row>
    <row r="173" s="4" customFormat="1" ht="24" customHeight="1" spans="1:6">
      <c r="A173" s="31" t="s">
        <v>121</v>
      </c>
      <c r="B173" s="28">
        <f>SUM(B174:B176)</f>
        <v>1830</v>
      </c>
      <c r="C173" s="28">
        <f>SUM(C174:C176)</f>
        <v>21008</v>
      </c>
      <c r="D173" s="29">
        <f t="shared" si="34"/>
        <v>19178</v>
      </c>
      <c r="E173" s="25">
        <f t="shared" si="35"/>
        <v>1047.9781420765</v>
      </c>
      <c r="F173" s="30"/>
    </row>
    <row r="174" s="4" customFormat="1" ht="24" customHeight="1" spans="1:6">
      <c r="A174" s="32" t="s">
        <v>12</v>
      </c>
      <c r="B174" s="29">
        <v>300</v>
      </c>
      <c r="C174" s="29">
        <v>464</v>
      </c>
      <c r="D174" s="29">
        <f t="shared" si="34"/>
        <v>164</v>
      </c>
      <c r="E174" s="25">
        <f t="shared" si="35"/>
        <v>54.6666666666667</v>
      </c>
      <c r="F174" s="30"/>
    </row>
    <row r="175" s="4" customFormat="1" ht="24" customHeight="1" spans="1:6">
      <c r="A175" s="32" t="s">
        <v>122</v>
      </c>
      <c r="B175" s="29">
        <v>30</v>
      </c>
      <c r="C175" s="29">
        <v>217</v>
      </c>
      <c r="D175" s="29">
        <f t="shared" si="34"/>
        <v>187</v>
      </c>
      <c r="E175" s="25">
        <f t="shared" si="35"/>
        <v>623.333333333333</v>
      </c>
      <c r="F175" s="30"/>
    </row>
    <row r="176" s="4" customFormat="1" ht="24" customHeight="1" spans="1:6">
      <c r="A176" s="32" t="s">
        <v>123</v>
      </c>
      <c r="B176" s="29">
        <v>1500</v>
      </c>
      <c r="C176" s="29">
        <f>4217+1110+15000</f>
        <v>20327</v>
      </c>
      <c r="D176" s="29">
        <f t="shared" si="34"/>
        <v>18827</v>
      </c>
      <c r="E176" s="25">
        <f t="shared" si="35"/>
        <v>1255.13333333333</v>
      </c>
      <c r="F176" s="30"/>
    </row>
    <row r="177" s="4" customFormat="1" ht="24" customHeight="1" spans="1:6">
      <c r="A177" s="31" t="s">
        <v>124</v>
      </c>
      <c r="B177" s="29"/>
      <c r="C177" s="28">
        <v>130</v>
      </c>
      <c r="D177" s="29"/>
      <c r="E177" s="25"/>
      <c r="F177" s="30"/>
    </row>
    <row r="178" s="4" customFormat="1" ht="24" customHeight="1" spans="1:6">
      <c r="A178" s="31" t="s">
        <v>125</v>
      </c>
      <c r="B178" s="29"/>
      <c r="C178" s="28">
        <f>SUM(C179)</f>
        <v>210</v>
      </c>
      <c r="D178" s="29"/>
      <c r="E178" s="25"/>
      <c r="F178" s="30"/>
    </row>
    <row r="179" s="4" customFormat="1" ht="24" customHeight="1" spans="1:6">
      <c r="A179" s="32" t="s">
        <v>125</v>
      </c>
      <c r="B179" s="29"/>
      <c r="C179" s="29">
        <v>210</v>
      </c>
      <c r="D179" s="29"/>
      <c r="E179" s="25"/>
      <c r="F179" s="30"/>
    </row>
    <row r="180" s="4" customFormat="1" ht="24" customHeight="1" spans="1:6">
      <c r="A180" s="31" t="s">
        <v>126</v>
      </c>
      <c r="B180" s="29"/>
      <c r="C180" s="28">
        <f>SUM(C181)</f>
        <v>5035</v>
      </c>
      <c r="D180" s="29"/>
      <c r="E180" s="25"/>
      <c r="F180" s="30"/>
    </row>
    <row r="181" s="4" customFormat="1" ht="24" customHeight="1" spans="1:6">
      <c r="A181" s="32" t="s">
        <v>126</v>
      </c>
      <c r="B181" s="29"/>
      <c r="C181" s="29">
        <v>5035</v>
      </c>
      <c r="D181" s="29"/>
      <c r="E181" s="25"/>
      <c r="F181" s="38"/>
    </row>
    <row r="182" s="4" customFormat="1" ht="24" customHeight="1" spans="1:6">
      <c r="A182" s="36" t="s">
        <v>127</v>
      </c>
      <c r="B182" s="28" t="e">
        <f>SUM(B183,B187,B191,#REF!,B194,#REF!)</f>
        <v>#REF!</v>
      </c>
      <c r="C182" s="28">
        <f>SUM(C183,C187,C191,C194)</f>
        <v>1970</v>
      </c>
      <c r="D182" s="29" t="e">
        <f t="shared" ref="D182:D188" si="36">C182-B182</f>
        <v>#REF!</v>
      </c>
      <c r="E182" s="25" t="e">
        <f t="shared" ref="E182:E188" si="37">IF(B182=0,,D182/B182*100)</f>
        <v>#REF!</v>
      </c>
      <c r="F182" s="30"/>
    </row>
    <row r="183" s="4" customFormat="1" ht="24" customHeight="1" spans="1:6">
      <c r="A183" s="31" t="s">
        <v>128</v>
      </c>
      <c r="B183" s="28">
        <f>SUM(B184:B186)</f>
        <v>700</v>
      </c>
      <c r="C183" s="28">
        <f>SUM(C184:C186)</f>
        <v>603</v>
      </c>
      <c r="D183" s="29">
        <f t="shared" si="36"/>
        <v>-97</v>
      </c>
      <c r="E183" s="25">
        <f t="shared" si="37"/>
        <v>-13.8571428571429</v>
      </c>
      <c r="F183" s="30"/>
    </row>
    <row r="184" s="4" customFormat="1" ht="24" customHeight="1" spans="1:6">
      <c r="A184" s="32" t="s">
        <v>12</v>
      </c>
      <c r="B184" s="29">
        <v>300</v>
      </c>
      <c r="C184" s="29">
        <v>97</v>
      </c>
      <c r="D184" s="29">
        <f t="shared" si="36"/>
        <v>-203</v>
      </c>
      <c r="E184" s="25">
        <f t="shared" si="37"/>
        <v>-67.6666666666667</v>
      </c>
      <c r="F184" s="30"/>
    </row>
    <row r="185" s="4" customFormat="1" ht="24" customHeight="1" spans="1:6">
      <c r="A185" s="32" t="s">
        <v>14</v>
      </c>
      <c r="B185" s="29">
        <v>100</v>
      </c>
      <c r="C185" s="29">
        <v>37</v>
      </c>
      <c r="D185" s="29">
        <f t="shared" si="36"/>
        <v>-63</v>
      </c>
      <c r="E185" s="25">
        <f t="shared" si="37"/>
        <v>-63</v>
      </c>
      <c r="F185" s="30"/>
    </row>
    <row r="186" s="4" customFormat="1" ht="24" customHeight="1" spans="1:6">
      <c r="A186" s="32" t="s">
        <v>19</v>
      </c>
      <c r="B186" s="29">
        <v>300</v>
      </c>
      <c r="C186" s="29">
        <v>469</v>
      </c>
      <c r="D186" s="29">
        <f t="shared" si="36"/>
        <v>169</v>
      </c>
      <c r="E186" s="25">
        <f t="shared" si="37"/>
        <v>56.3333333333333</v>
      </c>
      <c r="F186" s="30"/>
    </row>
    <row r="187" s="4" customFormat="1" ht="24" customHeight="1" spans="1:6">
      <c r="A187" s="31" t="s">
        <v>129</v>
      </c>
      <c r="B187" s="28">
        <f>SUM(B188:B190)</f>
        <v>250</v>
      </c>
      <c r="C187" s="28">
        <f>SUM(C188:C190)</f>
        <v>597</v>
      </c>
      <c r="D187" s="29">
        <f t="shared" si="36"/>
        <v>347</v>
      </c>
      <c r="E187" s="25">
        <f t="shared" si="37"/>
        <v>138.8</v>
      </c>
      <c r="F187" s="30"/>
    </row>
    <row r="188" s="4" customFormat="1" ht="24" customHeight="1" spans="1:6">
      <c r="A188" s="32" t="s">
        <v>12</v>
      </c>
      <c r="B188" s="29">
        <v>200</v>
      </c>
      <c r="C188" s="29">
        <v>17</v>
      </c>
      <c r="D188" s="29">
        <f t="shared" si="36"/>
        <v>-183</v>
      </c>
      <c r="E188" s="25">
        <f t="shared" si="37"/>
        <v>-91.5</v>
      </c>
      <c r="F188" s="30"/>
    </row>
    <row r="189" s="4" customFormat="1" ht="24" customHeight="1" spans="1:6">
      <c r="A189" s="32" t="s">
        <v>130</v>
      </c>
      <c r="B189" s="29"/>
      <c r="C189" s="29">
        <v>510</v>
      </c>
      <c r="D189" s="29"/>
      <c r="E189" s="25"/>
      <c r="F189" s="30"/>
    </row>
    <row r="190" s="4" customFormat="1" ht="24" customHeight="1" spans="1:6">
      <c r="A190" s="32" t="s">
        <v>131</v>
      </c>
      <c r="B190" s="29">
        <v>50</v>
      </c>
      <c r="C190" s="29">
        <v>70</v>
      </c>
      <c r="D190" s="29">
        <f t="shared" ref="D190:D194" si="38">C190-B190</f>
        <v>20</v>
      </c>
      <c r="E190" s="25">
        <f t="shared" ref="E190:E194" si="39">IF(B190=0,,D190/B190*100)</f>
        <v>40</v>
      </c>
      <c r="F190" s="30"/>
    </row>
    <row r="191" s="4" customFormat="1" ht="24" customHeight="1" spans="1:6">
      <c r="A191" s="31" t="s">
        <v>132</v>
      </c>
      <c r="B191" s="28" t="e">
        <f>SUM(#REF!)</f>
        <v>#REF!</v>
      </c>
      <c r="C191" s="28">
        <f>SUM(C192:C193)</f>
        <v>209</v>
      </c>
      <c r="D191" s="29" t="e">
        <f t="shared" si="38"/>
        <v>#REF!</v>
      </c>
      <c r="E191" s="25" t="e">
        <f t="shared" si="39"/>
        <v>#REF!</v>
      </c>
      <c r="F191" s="30"/>
    </row>
    <row r="192" s="4" customFormat="1" ht="24" customHeight="1" spans="1:6">
      <c r="A192" s="32" t="s">
        <v>12</v>
      </c>
      <c r="B192" s="29"/>
      <c r="C192" s="29">
        <v>88</v>
      </c>
      <c r="D192" s="29"/>
      <c r="E192" s="25"/>
      <c r="F192" s="30"/>
    </row>
    <row r="193" s="4" customFormat="1" ht="24" customHeight="1" spans="1:6">
      <c r="A193" s="32" t="s">
        <v>133</v>
      </c>
      <c r="B193" s="29"/>
      <c r="C193" s="29">
        <v>121</v>
      </c>
      <c r="D193" s="29"/>
      <c r="E193" s="25"/>
      <c r="F193" s="30"/>
    </row>
    <row r="194" s="4" customFormat="1" ht="24" customHeight="1" spans="1:6">
      <c r="A194" s="31" t="s">
        <v>134</v>
      </c>
      <c r="B194" s="28" t="e">
        <f>SUM(#REF!)</f>
        <v>#REF!</v>
      </c>
      <c r="C194" s="28">
        <f>SUM(C195:C195)</f>
        <v>561</v>
      </c>
      <c r="D194" s="29" t="e">
        <f t="shared" si="38"/>
        <v>#REF!</v>
      </c>
      <c r="E194" s="25" t="e">
        <f t="shared" si="39"/>
        <v>#REF!</v>
      </c>
      <c r="F194" s="30"/>
    </row>
    <row r="195" s="4" customFormat="1" ht="24" customHeight="1" spans="1:6">
      <c r="A195" s="32" t="s">
        <v>135</v>
      </c>
      <c r="B195" s="29"/>
      <c r="C195" s="29">
        <v>561</v>
      </c>
      <c r="D195" s="29"/>
      <c r="E195" s="25"/>
      <c r="F195" s="30"/>
    </row>
    <row r="196" s="4" customFormat="1" ht="24" customHeight="1" spans="1:6">
      <c r="A196" s="36" t="s">
        <v>136</v>
      </c>
      <c r="B196" s="28">
        <f>SUM(B197)</f>
        <v>50</v>
      </c>
      <c r="C196" s="28">
        <f>SUM(C197)</f>
        <v>0</v>
      </c>
      <c r="D196" s="29">
        <f t="shared" ref="D196:D201" si="40">C196-B196</f>
        <v>-50</v>
      </c>
      <c r="E196" s="25">
        <f t="shared" ref="E196:E201" si="41">IF(B196=0,,D196/B196*100)</f>
        <v>-100</v>
      </c>
      <c r="F196" s="30"/>
    </row>
    <row r="197" s="4" customFormat="1" ht="24" customHeight="1" spans="1:6">
      <c r="A197" s="31" t="s">
        <v>137</v>
      </c>
      <c r="B197" s="28">
        <f>SUM(B198:B198)</f>
        <v>50</v>
      </c>
      <c r="C197" s="28">
        <f>SUM(C198:C198)</f>
        <v>0</v>
      </c>
      <c r="D197" s="29">
        <f t="shared" si="40"/>
        <v>-50</v>
      </c>
      <c r="E197" s="25">
        <f t="shared" si="41"/>
        <v>-100</v>
      </c>
      <c r="F197" s="30"/>
    </row>
    <row r="198" s="4" customFormat="1" ht="24" customHeight="1" spans="1:6">
      <c r="A198" s="32" t="s">
        <v>12</v>
      </c>
      <c r="B198" s="29">
        <v>50</v>
      </c>
      <c r="C198" s="29"/>
      <c r="D198" s="29">
        <f t="shared" si="40"/>
        <v>-50</v>
      </c>
      <c r="E198" s="25">
        <f t="shared" si="41"/>
        <v>-100</v>
      </c>
      <c r="F198" s="30"/>
    </row>
    <row r="199" s="4" customFormat="1" ht="24" customHeight="1" spans="1:6">
      <c r="A199" s="36" t="s">
        <v>138</v>
      </c>
      <c r="B199" s="28">
        <f>SUM(B200)</f>
        <v>100</v>
      </c>
      <c r="C199" s="28">
        <f>SUM(C200,C203,C204)</f>
        <v>1416</v>
      </c>
      <c r="D199" s="29">
        <f t="shared" si="40"/>
        <v>1316</v>
      </c>
      <c r="E199" s="25">
        <f t="shared" si="41"/>
        <v>1316</v>
      </c>
      <c r="F199" s="30"/>
    </row>
    <row r="200" s="4" customFormat="1" ht="24" customHeight="1" spans="1:6">
      <c r="A200" s="31" t="s">
        <v>139</v>
      </c>
      <c r="B200" s="28">
        <f>SUM(B201:B202)</f>
        <v>100</v>
      </c>
      <c r="C200" s="28">
        <f>SUM(C201:C202)</f>
        <v>640</v>
      </c>
      <c r="D200" s="29">
        <f t="shared" si="40"/>
        <v>540</v>
      </c>
      <c r="E200" s="25">
        <f t="shared" si="41"/>
        <v>540</v>
      </c>
      <c r="F200" s="30"/>
    </row>
    <row r="201" s="4" customFormat="1" ht="24" customHeight="1" spans="1:6">
      <c r="A201" s="32" t="s">
        <v>12</v>
      </c>
      <c r="B201" s="29">
        <v>100</v>
      </c>
      <c r="C201" s="29">
        <v>77</v>
      </c>
      <c r="D201" s="29">
        <f t="shared" si="40"/>
        <v>-23</v>
      </c>
      <c r="E201" s="25">
        <f t="shared" si="41"/>
        <v>-23</v>
      </c>
      <c r="F201" s="30"/>
    </row>
    <row r="202" s="4" customFormat="1" ht="24" customHeight="1" spans="1:6">
      <c r="A202" s="32" t="s">
        <v>140</v>
      </c>
      <c r="B202" s="29"/>
      <c r="C202" s="29">
        <v>563</v>
      </c>
      <c r="D202" s="29"/>
      <c r="E202" s="25"/>
      <c r="F202" s="30"/>
    </row>
    <row r="203" s="4" customFormat="1" ht="24" customHeight="1" spans="1:6">
      <c r="A203" s="31" t="s">
        <v>141</v>
      </c>
      <c r="B203" s="29"/>
      <c r="C203" s="28">
        <v>66</v>
      </c>
      <c r="D203" s="29"/>
      <c r="E203" s="25"/>
      <c r="F203" s="30"/>
    </row>
    <row r="204" s="4" customFormat="1" ht="24" customHeight="1" spans="1:6">
      <c r="A204" s="31" t="s">
        <v>142</v>
      </c>
      <c r="B204" s="29"/>
      <c r="C204" s="28">
        <v>710</v>
      </c>
      <c r="D204" s="29"/>
      <c r="E204" s="25"/>
      <c r="F204" s="30"/>
    </row>
    <row r="205" s="4" customFormat="1" ht="24" customHeight="1" spans="1:6">
      <c r="A205" s="36" t="s">
        <v>143</v>
      </c>
      <c r="B205" s="28">
        <v>0</v>
      </c>
      <c r="C205" s="28">
        <f>SUM(C206)</f>
        <v>10</v>
      </c>
      <c r="D205" s="29">
        <f>C205-B205</f>
        <v>10</v>
      </c>
      <c r="E205" s="25">
        <f>IF(B205=0,,D205/B205*100)</f>
        <v>0</v>
      </c>
      <c r="F205" s="30"/>
    </row>
    <row r="206" s="4" customFormat="1" ht="24" customHeight="1" spans="1:6">
      <c r="A206" s="31" t="s">
        <v>144</v>
      </c>
      <c r="B206" s="28"/>
      <c r="C206" s="28">
        <f>SUM(C207:C207)</f>
        <v>10</v>
      </c>
      <c r="D206" s="29"/>
      <c r="E206" s="25"/>
      <c r="F206" s="30"/>
    </row>
    <row r="207" s="4" customFormat="1" ht="24" customHeight="1" spans="1:6">
      <c r="A207" s="32" t="s">
        <v>145</v>
      </c>
      <c r="B207" s="29"/>
      <c r="C207" s="29">
        <v>10</v>
      </c>
      <c r="D207" s="29"/>
      <c r="E207" s="25"/>
      <c r="F207" s="30"/>
    </row>
    <row r="208" s="4" customFormat="1" ht="24" customHeight="1" spans="1:6">
      <c r="A208" s="36" t="s">
        <v>146</v>
      </c>
      <c r="B208" s="28">
        <v>0</v>
      </c>
      <c r="C208" s="28">
        <f>C209</f>
        <v>2126</v>
      </c>
      <c r="D208" s="29">
        <f>C208-B208</f>
        <v>2126</v>
      </c>
      <c r="E208" s="25">
        <f>IF(B208=0,,D208/B208*100)</f>
        <v>0</v>
      </c>
      <c r="F208" s="30"/>
    </row>
    <row r="209" s="4" customFormat="1" ht="24" customHeight="1" spans="1:6">
      <c r="A209" s="31" t="s">
        <v>147</v>
      </c>
      <c r="B209" s="28"/>
      <c r="C209" s="28">
        <f>SUM(C210)</f>
        <v>2126</v>
      </c>
      <c r="D209" s="29"/>
      <c r="E209" s="25"/>
      <c r="F209" s="30"/>
    </row>
    <row r="210" s="4" customFormat="1" ht="24" customHeight="1" spans="1:6">
      <c r="A210" s="32" t="s">
        <v>148</v>
      </c>
      <c r="B210" s="28"/>
      <c r="C210" s="29">
        <v>2126</v>
      </c>
      <c r="D210" s="29"/>
      <c r="E210" s="25"/>
      <c r="F210" s="30"/>
    </row>
    <row r="211" s="4" customFormat="1" ht="24" customHeight="1" spans="1:6">
      <c r="A211" s="36" t="s">
        <v>149</v>
      </c>
      <c r="B211" s="28">
        <v>0</v>
      </c>
      <c r="C211" s="28">
        <f>C212+C216+C218</f>
        <v>736</v>
      </c>
      <c r="D211" s="29">
        <f>C211-B211</f>
        <v>736</v>
      </c>
      <c r="E211" s="25">
        <f>IF(B211=0,,D211/B211*100)</f>
        <v>0</v>
      </c>
      <c r="F211" s="30"/>
    </row>
    <row r="212" s="4" customFormat="1" ht="24" customHeight="1" spans="1:6">
      <c r="A212" s="31" t="s">
        <v>150</v>
      </c>
      <c r="B212" s="28"/>
      <c r="C212" s="28">
        <f>SUM(C213:C215)</f>
        <v>329</v>
      </c>
      <c r="D212" s="29"/>
      <c r="E212" s="25"/>
      <c r="F212" s="30"/>
    </row>
    <row r="213" s="4" customFormat="1" ht="24" customHeight="1" spans="1:6">
      <c r="A213" s="32" t="s">
        <v>12</v>
      </c>
      <c r="B213" s="28"/>
      <c r="C213" s="29">
        <v>204</v>
      </c>
      <c r="D213" s="29"/>
      <c r="E213" s="25"/>
      <c r="F213" s="30"/>
    </row>
    <row r="214" s="4" customFormat="1" ht="24" customHeight="1" spans="1:6">
      <c r="A214" s="32" t="s">
        <v>14</v>
      </c>
      <c r="B214" s="28"/>
      <c r="C214" s="29">
        <v>62</v>
      </c>
      <c r="D214" s="29"/>
      <c r="E214" s="25"/>
      <c r="F214" s="30"/>
    </row>
    <row r="215" s="4" customFormat="1" ht="24" customHeight="1" spans="1:6">
      <c r="A215" s="32" t="s">
        <v>151</v>
      </c>
      <c r="B215" s="28"/>
      <c r="C215" s="29">
        <v>63</v>
      </c>
      <c r="D215" s="29"/>
      <c r="E215" s="25"/>
      <c r="F215" s="30"/>
    </row>
    <row r="216" s="4" customFormat="1" ht="24" customHeight="1" spans="1:6">
      <c r="A216" s="31" t="s">
        <v>152</v>
      </c>
      <c r="B216" s="28"/>
      <c r="C216" s="28">
        <f>SUM(C217:C217)</f>
        <v>400</v>
      </c>
      <c r="D216" s="29"/>
      <c r="E216" s="25"/>
      <c r="F216" s="30"/>
    </row>
    <row r="217" s="4" customFormat="1" ht="24" customHeight="1" spans="1:6">
      <c r="A217" s="32" t="s">
        <v>14</v>
      </c>
      <c r="B217" s="28"/>
      <c r="C217" s="29">
        <v>400</v>
      </c>
      <c r="D217" s="29"/>
      <c r="E217" s="25"/>
      <c r="F217" s="30"/>
    </row>
    <row r="218" s="4" customFormat="1" ht="24" customHeight="1" spans="1:6">
      <c r="A218" s="31" t="s">
        <v>153</v>
      </c>
      <c r="B218" s="28"/>
      <c r="C218" s="28">
        <v>7</v>
      </c>
      <c r="D218" s="29"/>
      <c r="E218" s="25"/>
      <c r="F218" s="30"/>
    </row>
    <row r="219" s="4" customFormat="1" ht="24" customHeight="1" spans="1:6">
      <c r="A219" s="36" t="s">
        <v>154</v>
      </c>
      <c r="B219" s="28">
        <v>2000</v>
      </c>
      <c r="C219" s="28">
        <v>2585</v>
      </c>
      <c r="D219" s="29">
        <f t="shared" ref="D219:D222" si="42">C219-B219</f>
        <v>585</v>
      </c>
      <c r="E219" s="25">
        <f t="shared" ref="E219:E222" si="43">IF(B219=0,,D219/B219*100)</f>
        <v>29.25</v>
      </c>
      <c r="F219" s="30"/>
    </row>
    <row r="220" s="4" customFormat="1" ht="24" customHeight="1" spans="1:6">
      <c r="A220" s="36" t="s">
        <v>155</v>
      </c>
      <c r="B220" s="28">
        <v>0</v>
      </c>
      <c r="C220" s="28">
        <v>700</v>
      </c>
      <c r="D220" s="29">
        <f t="shared" si="42"/>
        <v>700</v>
      </c>
      <c r="E220" s="25">
        <f t="shared" si="43"/>
        <v>0</v>
      </c>
      <c r="F220" s="30"/>
    </row>
    <row r="221" s="4" customFormat="1" ht="24" customHeight="1" spans="1:6">
      <c r="A221" s="36" t="s">
        <v>156</v>
      </c>
      <c r="B221" s="28"/>
      <c r="C221" s="28">
        <v>3</v>
      </c>
      <c r="D221" s="29"/>
      <c r="E221" s="25"/>
      <c r="F221" s="30"/>
    </row>
    <row r="222" s="4" customFormat="1" ht="24" customHeight="1" spans="1:6">
      <c r="A222" s="36" t="s">
        <v>157</v>
      </c>
      <c r="B222" s="28">
        <v>0</v>
      </c>
      <c r="C222" s="28"/>
      <c r="D222" s="29">
        <f t="shared" si="42"/>
        <v>0</v>
      </c>
      <c r="E222" s="25">
        <f t="shared" si="43"/>
        <v>0</v>
      </c>
      <c r="F222" s="38"/>
    </row>
  </sheetData>
  <mergeCells count="6">
    <mergeCell ref="A1:F1"/>
    <mergeCell ref="D3:E3"/>
    <mergeCell ref="A3:A4"/>
    <mergeCell ref="B3:B4"/>
    <mergeCell ref="C3:C4"/>
    <mergeCell ref="F3:F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Delbert辰</cp:lastModifiedBy>
  <dcterms:created xsi:type="dcterms:W3CDTF">2023-05-12T11:15:00Z</dcterms:created>
  <dcterms:modified xsi:type="dcterms:W3CDTF">2026-11-06T05:20:34Z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30CC4552728740F6A3C7F4D357E05A0E_12</vt:lpwstr>
  </property>
  <property fmtid="{D5CDD505-2E9C-101B-9397-08002B2CF9AE}" pid="4" name="CalculationRule">
    <vt:i4>0</vt:i4>
  </property>
</Properties>
</file>